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C:\Users\Sommerovi\Downloads\"/>
    </mc:Choice>
  </mc:AlternateContent>
  <xr:revisionPtr revIDLastSave="0" documentId="13_ncr:1_{42A45473-D534-436D-BA6A-E589ECDCAA65}" xr6:coauthVersionLast="47" xr6:coauthVersionMax="47" xr10:uidLastSave="{00000000-0000-0000-0000-000000000000}"/>
  <bookViews>
    <workbookView xWindow="-108" yWindow="-108" windowWidth="23256" windowHeight="12456" xr2:uid="{00000000-000D-0000-FFFF-FFFF00000000}"/>
  </bookViews>
  <sheets>
    <sheet name="Rekapitulace stavby" sheetId="1" r:id="rId1"/>
    <sheet name="SO 01 - Rodinný dům" sheetId="2" r:id="rId2"/>
    <sheet name="SO 02 - Bistro a garáž" sheetId="3" r:id="rId3"/>
    <sheet name="Seznam figur" sheetId="4" r:id="rId4"/>
    <sheet name="Pokyny pro vyplnění" sheetId="5" r:id="rId5"/>
  </sheets>
  <definedNames>
    <definedName name="_xlnm._FilterDatabase" localSheetId="1" hidden="1">'SO 01 - Rodinný dům'!$C$99:$K$333</definedName>
    <definedName name="_xlnm._FilterDatabase" localSheetId="2" hidden="1">'SO 02 - Bistro a garáž'!$C$92:$K$275</definedName>
    <definedName name="_xlnm.Print_Titles" localSheetId="0">'Rekapitulace stavby'!$52:$52</definedName>
    <definedName name="_xlnm.Print_Titles" localSheetId="3">'Seznam figur'!$9:$9</definedName>
    <definedName name="_xlnm.Print_Titles" localSheetId="1">'SO 01 - Rodinný dům'!$99:$99</definedName>
    <definedName name="_xlnm.Print_Titles" localSheetId="2">'SO 02 - Bistro a garáž'!$92:$92</definedName>
    <definedName name="_xlnm.Print_Area" localSheetId="4">'Pokyny pro vyplnění'!$B$2:$K$71,'Pokyny pro vyplnění'!$B$74:$K$118,'Pokyny pro vyplnění'!$B$121:$K$161,'Pokyny pro vyplnění'!$B$164:$K$219</definedName>
    <definedName name="_xlnm.Print_Area" localSheetId="0">'Rekapitulace stavby'!$D$4:$AO$36,'Rekapitulace stavby'!$C$42:$AQ$57</definedName>
    <definedName name="_xlnm.Print_Area" localSheetId="3">'Seznam figur'!$C$4:$G$213</definedName>
    <definedName name="_xlnm.Print_Area" localSheetId="1">'SO 01 - Rodinný dům'!$C$4:$J$39,'SO 01 - Rodinný dům'!$C$45:$J$81,'SO 01 - Rodinný dům'!$C$87:$K$333</definedName>
    <definedName name="_xlnm.Print_Area" localSheetId="2">'SO 02 - Bistro a garáž'!$C$4:$J$39,'SO 02 - Bistro a garáž'!$C$45:$J$74,'SO 02 - Bistro a garáž'!$C$80:$K$275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03" i="2" l="1"/>
  <c r="J109" i="2"/>
  <c r="J111" i="2"/>
  <c r="D7" i="4"/>
  <c r="J37" i="3"/>
  <c r="J36" i="3"/>
  <c r="AY56" i="1"/>
  <c r="J35" i="3"/>
  <c r="AX56" i="1"/>
  <c r="BI274" i="3"/>
  <c r="BH274" i="3"/>
  <c r="BG274" i="3"/>
  <c r="BF274" i="3"/>
  <c r="T274" i="3"/>
  <c r="R274" i="3"/>
  <c r="P274" i="3"/>
  <c r="BI272" i="3"/>
  <c r="BH272" i="3"/>
  <c r="BG272" i="3"/>
  <c r="BF272" i="3"/>
  <c r="T272" i="3"/>
  <c r="R272" i="3"/>
  <c r="P272" i="3"/>
  <c r="BI266" i="3"/>
  <c r="BH266" i="3"/>
  <c r="BG266" i="3"/>
  <c r="BF266" i="3"/>
  <c r="T266" i="3"/>
  <c r="R266" i="3"/>
  <c r="P266" i="3"/>
  <c r="BI265" i="3"/>
  <c r="BH265" i="3"/>
  <c r="BG265" i="3"/>
  <c r="BF265" i="3"/>
  <c r="T265" i="3"/>
  <c r="R265" i="3"/>
  <c r="P265" i="3"/>
  <c r="BI260" i="3"/>
  <c r="BH260" i="3"/>
  <c r="BG260" i="3"/>
  <c r="BF260" i="3"/>
  <c r="T260" i="3"/>
  <c r="R260" i="3"/>
  <c r="P260" i="3"/>
  <c r="BI258" i="3"/>
  <c r="BH258" i="3"/>
  <c r="BG258" i="3"/>
  <c r="BF258" i="3"/>
  <c r="T258" i="3"/>
  <c r="R258" i="3"/>
  <c r="P258" i="3"/>
  <c r="BI256" i="3"/>
  <c r="BH256" i="3"/>
  <c r="BG256" i="3"/>
  <c r="BF256" i="3"/>
  <c r="T256" i="3"/>
  <c r="R256" i="3"/>
  <c r="P256" i="3"/>
  <c r="BI254" i="3"/>
  <c r="BH254" i="3"/>
  <c r="BG254" i="3"/>
  <c r="BF254" i="3"/>
  <c r="T254" i="3"/>
  <c r="R254" i="3"/>
  <c r="P254" i="3"/>
  <c r="BI248" i="3"/>
  <c r="BH248" i="3"/>
  <c r="BG248" i="3"/>
  <c r="BF248" i="3"/>
  <c r="T248" i="3"/>
  <c r="R248" i="3"/>
  <c r="P248" i="3"/>
  <c r="BI245" i="3"/>
  <c r="BH245" i="3"/>
  <c r="BG245" i="3"/>
  <c r="BF245" i="3"/>
  <c r="T245" i="3"/>
  <c r="R245" i="3"/>
  <c r="P245" i="3"/>
  <c r="BI244" i="3"/>
  <c r="BH244" i="3"/>
  <c r="BG244" i="3"/>
  <c r="BF244" i="3"/>
  <c r="T244" i="3"/>
  <c r="R244" i="3"/>
  <c r="P244" i="3"/>
  <c r="BI242" i="3"/>
  <c r="BH242" i="3"/>
  <c r="BG242" i="3"/>
  <c r="BF242" i="3"/>
  <c r="T242" i="3"/>
  <c r="R242" i="3"/>
  <c r="P242" i="3"/>
  <c r="BI240" i="3"/>
  <c r="BH240" i="3"/>
  <c r="BG240" i="3"/>
  <c r="BF240" i="3"/>
  <c r="T240" i="3"/>
  <c r="R240" i="3"/>
  <c r="P240" i="3"/>
  <c r="BI235" i="3"/>
  <c r="BH235" i="3"/>
  <c r="BG235" i="3"/>
  <c r="BF235" i="3"/>
  <c r="T235" i="3"/>
  <c r="R235" i="3"/>
  <c r="P235" i="3"/>
  <c r="BI233" i="3"/>
  <c r="BH233" i="3"/>
  <c r="BG233" i="3"/>
  <c r="BF233" i="3"/>
  <c r="T233" i="3"/>
  <c r="R233" i="3"/>
  <c r="P233" i="3"/>
  <c r="BI231" i="3"/>
  <c r="BH231" i="3"/>
  <c r="BG231" i="3"/>
  <c r="BF231" i="3"/>
  <c r="T231" i="3"/>
  <c r="R231" i="3"/>
  <c r="P231" i="3"/>
  <c r="BI229" i="3"/>
  <c r="BH229" i="3"/>
  <c r="BG229" i="3"/>
  <c r="BF229" i="3"/>
  <c r="T229" i="3"/>
  <c r="R229" i="3"/>
  <c r="P229" i="3"/>
  <c r="BI223" i="3"/>
  <c r="BH223" i="3"/>
  <c r="BG223" i="3"/>
  <c r="BF223" i="3"/>
  <c r="T223" i="3"/>
  <c r="R223" i="3"/>
  <c r="P223" i="3"/>
  <c r="BI221" i="3"/>
  <c r="BH221" i="3"/>
  <c r="BG221" i="3"/>
  <c r="BF221" i="3"/>
  <c r="T221" i="3"/>
  <c r="R221" i="3"/>
  <c r="P221" i="3"/>
  <c r="BI218" i="3"/>
  <c r="BH218" i="3"/>
  <c r="BG218" i="3"/>
  <c r="BF218" i="3"/>
  <c r="T218" i="3"/>
  <c r="R218" i="3"/>
  <c r="P218" i="3"/>
  <c r="BI213" i="3"/>
  <c r="BH213" i="3"/>
  <c r="BG213" i="3"/>
  <c r="BF213" i="3"/>
  <c r="T213" i="3"/>
  <c r="R213" i="3"/>
  <c r="P213" i="3"/>
  <c r="BI208" i="3"/>
  <c r="BH208" i="3"/>
  <c r="BG208" i="3"/>
  <c r="BF208" i="3"/>
  <c r="T208" i="3"/>
  <c r="R208" i="3"/>
  <c r="P208" i="3"/>
  <c r="BI203" i="3"/>
  <c r="BH203" i="3"/>
  <c r="BG203" i="3"/>
  <c r="BF203" i="3"/>
  <c r="T203" i="3"/>
  <c r="R203" i="3"/>
  <c r="P203" i="3"/>
  <c r="BI198" i="3"/>
  <c r="BH198" i="3"/>
  <c r="BG198" i="3"/>
  <c r="BF198" i="3"/>
  <c r="T198" i="3"/>
  <c r="R198" i="3"/>
  <c r="P198" i="3"/>
  <c r="BI193" i="3"/>
  <c r="BH193" i="3"/>
  <c r="BG193" i="3"/>
  <c r="BF193" i="3"/>
  <c r="T193" i="3"/>
  <c r="R193" i="3"/>
  <c r="P193" i="3"/>
  <c r="BI190" i="3"/>
  <c r="BH190" i="3"/>
  <c r="BG190" i="3"/>
  <c r="BF190" i="3"/>
  <c r="T190" i="3"/>
  <c r="R190" i="3"/>
  <c r="P190" i="3"/>
  <c r="BI188" i="3"/>
  <c r="BH188" i="3"/>
  <c r="BG188" i="3"/>
  <c r="BF188" i="3"/>
  <c r="T188" i="3"/>
  <c r="R188" i="3"/>
  <c r="P188" i="3"/>
  <c r="BI186" i="3"/>
  <c r="BH186" i="3"/>
  <c r="BG186" i="3"/>
  <c r="BF186" i="3"/>
  <c r="T186" i="3"/>
  <c r="R186" i="3"/>
  <c r="P186" i="3"/>
  <c r="BI185" i="3"/>
  <c r="BH185" i="3"/>
  <c r="BG185" i="3"/>
  <c r="BF185" i="3"/>
  <c r="T185" i="3"/>
  <c r="R185" i="3"/>
  <c r="P185" i="3"/>
  <c r="BI183" i="3"/>
  <c r="BH183" i="3"/>
  <c r="BG183" i="3"/>
  <c r="BF183" i="3"/>
  <c r="T183" i="3"/>
  <c r="R183" i="3"/>
  <c r="P183" i="3"/>
  <c r="BI180" i="3"/>
  <c r="BH180" i="3"/>
  <c r="BG180" i="3"/>
  <c r="BF180" i="3"/>
  <c r="T180" i="3"/>
  <c r="R180" i="3"/>
  <c r="P180" i="3"/>
  <c r="BI176" i="3"/>
  <c r="BH176" i="3"/>
  <c r="BG176" i="3"/>
  <c r="BF176" i="3"/>
  <c r="T176" i="3"/>
  <c r="R176" i="3"/>
  <c r="P176" i="3"/>
  <c r="BI172" i="3"/>
  <c r="BH172" i="3"/>
  <c r="BG172" i="3"/>
  <c r="BF172" i="3"/>
  <c r="T172" i="3"/>
  <c r="R172" i="3"/>
  <c r="P172" i="3"/>
  <c r="BI169" i="3"/>
  <c r="BH169" i="3"/>
  <c r="BG169" i="3"/>
  <c r="BF169" i="3"/>
  <c r="T169" i="3"/>
  <c r="R169" i="3"/>
  <c r="P169" i="3"/>
  <c r="BI168" i="3"/>
  <c r="BH168" i="3"/>
  <c r="BG168" i="3"/>
  <c r="BF168" i="3"/>
  <c r="T168" i="3"/>
  <c r="R168" i="3"/>
  <c r="P168" i="3"/>
  <c r="BI167" i="3"/>
  <c r="BH167" i="3"/>
  <c r="BG167" i="3"/>
  <c r="BF167" i="3"/>
  <c r="T167" i="3"/>
  <c r="R167" i="3"/>
  <c r="P167" i="3"/>
  <c r="BI165" i="3"/>
  <c r="BH165" i="3"/>
  <c r="BG165" i="3"/>
  <c r="BF165" i="3"/>
  <c r="T165" i="3"/>
  <c r="R165" i="3"/>
  <c r="P165" i="3"/>
  <c r="BI163" i="3"/>
  <c r="BH163" i="3"/>
  <c r="BG163" i="3"/>
  <c r="BF163" i="3"/>
  <c r="T163" i="3"/>
  <c r="R163" i="3"/>
  <c r="P163" i="3"/>
  <c r="BI162" i="3"/>
  <c r="BH162" i="3"/>
  <c r="BG162" i="3"/>
  <c r="BF162" i="3"/>
  <c r="T162" i="3"/>
  <c r="R162" i="3"/>
  <c r="P162" i="3"/>
  <c r="BI161" i="3"/>
  <c r="BH161" i="3"/>
  <c r="BG161" i="3"/>
  <c r="BF161" i="3"/>
  <c r="T161" i="3"/>
  <c r="R161" i="3"/>
  <c r="P161" i="3"/>
  <c r="BI159" i="3"/>
  <c r="BH159" i="3"/>
  <c r="BG159" i="3"/>
  <c r="BF159" i="3"/>
  <c r="T159" i="3"/>
  <c r="R159" i="3"/>
  <c r="P159" i="3"/>
  <c r="BI157" i="3"/>
  <c r="BH157" i="3"/>
  <c r="BG157" i="3"/>
  <c r="BF157" i="3"/>
  <c r="T157" i="3"/>
  <c r="R157" i="3"/>
  <c r="P157" i="3"/>
  <c r="BI155" i="3"/>
  <c r="BH155" i="3"/>
  <c r="BG155" i="3"/>
  <c r="BF155" i="3"/>
  <c r="T155" i="3"/>
  <c r="R155" i="3"/>
  <c r="P155" i="3"/>
  <c r="BI153" i="3"/>
  <c r="BH153" i="3"/>
  <c r="BG153" i="3"/>
  <c r="BF153" i="3"/>
  <c r="T153" i="3"/>
  <c r="R153" i="3"/>
  <c r="P153" i="3"/>
  <c r="BI151" i="3"/>
  <c r="BH151" i="3"/>
  <c r="BG151" i="3"/>
  <c r="BF151" i="3"/>
  <c r="T151" i="3"/>
  <c r="T150" i="3"/>
  <c r="R151" i="3"/>
  <c r="R150" i="3"/>
  <c r="P151" i="3"/>
  <c r="P150" i="3"/>
  <c r="BI149" i="3"/>
  <c r="BH149" i="3"/>
  <c r="BG149" i="3"/>
  <c r="BF149" i="3"/>
  <c r="T149" i="3"/>
  <c r="T148" i="3"/>
  <c r="R149" i="3"/>
  <c r="R148" i="3"/>
  <c r="P149" i="3"/>
  <c r="P148" i="3"/>
  <c r="BI145" i="3"/>
  <c r="BH145" i="3"/>
  <c r="BG145" i="3"/>
  <c r="BF145" i="3"/>
  <c r="T145" i="3"/>
  <c r="R145" i="3"/>
  <c r="P145" i="3"/>
  <c r="BI143" i="3"/>
  <c r="BH143" i="3"/>
  <c r="BG143" i="3"/>
  <c r="BF143" i="3"/>
  <c r="T143" i="3"/>
  <c r="R143" i="3"/>
  <c r="P143" i="3"/>
  <c r="BI141" i="3"/>
  <c r="BH141" i="3"/>
  <c r="BG141" i="3"/>
  <c r="BF141" i="3"/>
  <c r="T141" i="3"/>
  <c r="R141" i="3"/>
  <c r="P141" i="3"/>
  <c r="BI139" i="3"/>
  <c r="BH139" i="3"/>
  <c r="BG139" i="3"/>
  <c r="BF139" i="3"/>
  <c r="T139" i="3"/>
  <c r="R139" i="3"/>
  <c r="P139" i="3"/>
  <c r="BI133" i="3"/>
  <c r="BH133" i="3"/>
  <c r="BG133" i="3"/>
  <c r="BF133" i="3"/>
  <c r="T133" i="3"/>
  <c r="R133" i="3"/>
  <c r="P133" i="3"/>
  <c r="P122" i="3"/>
  <c r="BI128" i="3"/>
  <c r="BH128" i="3"/>
  <c r="BG128" i="3"/>
  <c r="BF128" i="3"/>
  <c r="T128" i="3"/>
  <c r="R128" i="3"/>
  <c r="R122" i="3" s="1"/>
  <c r="P128" i="3"/>
  <c r="BI123" i="3"/>
  <c r="BH123" i="3"/>
  <c r="BG123" i="3"/>
  <c r="BF123" i="3"/>
  <c r="T123" i="3"/>
  <c r="T122" i="3" s="1"/>
  <c r="R123" i="3"/>
  <c r="P123" i="3"/>
  <c r="BI117" i="3"/>
  <c r="BH117" i="3"/>
  <c r="BG117" i="3"/>
  <c r="BF117" i="3"/>
  <c r="T117" i="3"/>
  <c r="R117" i="3"/>
  <c r="P117" i="3"/>
  <c r="BI112" i="3"/>
  <c r="BH112" i="3"/>
  <c r="BG112" i="3"/>
  <c r="BF112" i="3"/>
  <c r="T112" i="3"/>
  <c r="R112" i="3"/>
  <c r="P112" i="3"/>
  <c r="BI107" i="3"/>
  <c r="BH107" i="3"/>
  <c r="BG107" i="3"/>
  <c r="BF107" i="3"/>
  <c r="T107" i="3"/>
  <c r="R107" i="3"/>
  <c r="P107" i="3"/>
  <c r="BI101" i="3"/>
  <c r="BH101" i="3"/>
  <c r="BG101" i="3"/>
  <c r="BF101" i="3"/>
  <c r="T101" i="3"/>
  <c r="R101" i="3"/>
  <c r="P101" i="3"/>
  <c r="BI96" i="3"/>
  <c r="BH96" i="3"/>
  <c r="BG96" i="3"/>
  <c r="BF96" i="3"/>
  <c r="T96" i="3"/>
  <c r="T95" i="3" s="1"/>
  <c r="R96" i="3"/>
  <c r="R95" i="3" s="1"/>
  <c r="P96" i="3"/>
  <c r="P95" i="3" s="1"/>
  <c r="F87" i="3"/>
  <c r="E85" i="3"/>
  <c r="F52" i="3"/>
  <c r="E50" i="3"/>
  <c r="J24" i="3"/>
  <c r="E24" i="3"/>
  <c r="J55" i="3" s="1"/>
  <c r="J23" i="3"/>
  <c r="J21" i="3"/>
  <c r="E21" i="3"/>
  <c r="J89" i="3" s="1"/>
  <c r="J20" i="3"/>
  <c r="J18" i="3"/>
  <c r="E18" i="3"/>
  <c r="F90" i="3" s="1"/>
  <c r="J17" i="3"/>
  <c r="J15" i="3"/>
  <c r="E15" i="3"/>
  <c r="F89" i="3" s="1"/>
  <c r="J14" i="3"/>
  <c r="J12" i="3"/>
  <c r="J87" i="3" s="1"/>
  <c r="E7" i="3"/>
  <c r="E83" i="3" s="1"/>
  <c r="J37" i="2"/>
  <c r="J36" i="2"/>
  <c r="AY55" i="1" s="1"/>
  <c r="J35" i="2"/>
  <c r="AX55" i="1" s="1"/>
  <c r="BI332" i="2"/>
  <c r="BH332" i="2"/>
  <c r="BG332" i="2"/>
  <c r="BF332" i="2"/>
  <c r="T332" i="2"/>
  <c r="T331" i="2"/>
  <c r="R332" i="2"/>
  <c r="R331" i="2" s="1"/>
  <c r="P332" i="2"/>
  <c r="P331" i="2" s="1"/>
  <c r="BI329" i="2"/>
  <c r="BH329" i="2"/>
  <c r="BG329" i="2"/>
  <c r="BF329" i="2"/>
  <c r="T329" i="2"/>
  <c r="T328" i="2" s="1"/>
  <c r="T327" i="2" s="1"/>
  <c r="R329" i="2"/>
  <c r="R328" i="2" s="1"/>
  <c r="R327" i="2" s="1"/>
  <c r="P329" i="2"/>
  <c r="P328" i="2"/>
  <c r="BI325" i="2"/>
  <c r="BH325" i="2"/>
  <c r="BG325" i="2"/>
  <c r="BF325" i="2"/>
  <c r="T325" i="2"/>
  <c r="R325" i="2"/>
  <c r="P325" i="2"/>
  <c r="BI323" i="2"/>
  <c r="BH323" i="2"/>
  <c r="BG323" i="2"/>
  <c r="BF323" i="2"/>
  <c r="T323" i="2"/>
  <c r="R323" i="2"/>
  <c r="P323" i="2"/>
  <c r="BI319" i="2"/>
  <c r="BH319" i="2"/>
  <c r="BG319" i="2"/>
  <c r="BF319" i="2"/>
  <c r="T319" i="2"/>
  <c r="R319" i="2"/>
  <c r="P319" i="2"/>
  <c r="BI317" i="2"/>
  <c r="BH317" i="2"/>
  <c r="BG317" i="2"/>
  <c r="BF317" i="2"/>
  <c r="T317" i="2"/>
  <c r="R317" i="2"/>
  <c r="P317" i="2"/>
  <c r="BI315" i="2"/>
  <c r="BH315" i="2"/>
  <c r="BG315" i="2"/>
  <c r="BF315" i="2"/>
  <c r="T315" i="2"/>
  <c r="R315" i="2"/>
  <c r="P315" i="2"/>
  <c r="BI311" i="2"/>
  <c r="BH311" i="2"/>
  <c r="BG311" i="2"/>
  <c r="BF311" i="2"/>
  <c r="T311" i="2"/>
  <c r="R311" i="2"/>
  <c r="P311" i="2"/>
  <c r="BI309" i="2"/>
  <c r="BH309" i="2"/>
  <c r="BG309" i="2"/>
  <c r="BF309" i="2"/>
  <c r="T309" i="2"/>
  <c r="R309" i="2"/>
  <c r="P309" i="2"/>
  <c r="BI307" i="2"/>
  <c r="BH307" i="2"/>
  <c r="BG307" i="2"/>
  <c r="BF307" i="2"/>
  <c r="T307" i="2"/>
  <c r="R307" i="2"/>
  <c r="P307" i="2"/>
  <c r="BI305" i="2"/>
  <c r="BH305" i="2"/>
  <c r="BG305" i="2"/>
  <c r="BF305" i="2"/>
  <c r="T305" i="2"/>
  <c r="R305" i="2"/>
  <c r="P305" i="2"/>
  <c r="BI299" i="2"/>
  <c r="BH299" i="2"/>
  <c r="BG299" i="2"/>
  <c r="BF299" i="2"/>
  <c r="T299" i="2"/>
  <c r="R299" i="2"/>
  <c r="P299" i="2"/>
  <c r="BI296" i="2"/>
  <c r="BH296" i="2"/>
  <c r="BG296" i="2"/>
  <c r="BF296" i="2"/>
  <c r="T296" i="2"/>
  <c r="R296" i="2"/>
  <c r="P296" i="2"/>
  <c r="BI294" i="2"/>
  <c r="BH294" i="2"/>
  <c r="BG294" i="2"/>
  <c r="BF294" i="2"/>
  <c r="T294" i="2"/>
  <c r="R294" i="2"/>
  <c r="P294" i="2"/>
  <c r="BI289" i="2"/>
  <c r="BH289" i="2"/>
  <c r="BG289" i="2"/>
  <c r="BF289" i="2"/>
  <c r="T289" i="2"/>
  <c r="R289" i="2"/>
  <c r="P289" i="2"/>
  <c r="BI287" i="2"/>
  <c r="BH287" i="2"/>
  <c r="BG287" i="2"/>
  <c r="BF287" i="2"/>
  <c r="T287" i="2"/>
  <c r="R287" i="2"/>
  <c r="P287" i="2"/>
  <c r="BI282" i="2"/>
  <c r="BH282" i="2"/>
  <c r="BG282" i="2"/>
  <c r="BF282" i="2"/>
  <c r="T282" i="2"/>
  <c r="R282" i="2"/>
  <c r="P282" i="2"/>
  <c r="BI280" i="2"/>
  <c r="BH280" i="2"/>
  <c r="BG280" i="2"/>
  <c r="BF280" i="2"/>
  <c r="T280" i="2"/>
  <c r="R280" i="2"/>
  <c r="P280" i="2"/>
  <c r="BI278" i="2"/>
  <c r="BH278" i="2"/>
  <c r="BG278" i="2"/>
  <c r="BF278" i="2"/>
  <c r="T278" i="2"/>
  <c r="R278" i="2"/>
  <c r="P278" i="2"/>
  <c r="BI276" i="2"/>
  <c r="BH276" i="2"/>
  <c r="BG276" i="2"/>
  <c r="BF276" i="2"/>
  <c r="T276" i="2"/>
  <c r="R276" i="2"/>
  <c r="P276" i="2"/>
  <c r="BI274" i="2"/>
  <c r="BH274" i="2"/>
  <c r="BG274" i="2"/>
  <c r="BF274" i="2"/>
  <c r="T274" i="2"/>
  <c r="R274" i="2"/>
  <c r="P274" i="2"/>
  <c r="BI269" i="2"/>
  <c r="BH269" i="2"/>
  <c r="BG269" i="2"/>
  <c r="BF269" i="2"/>
  <c r="T269" i="2"/>
  <c r="R269" i="2"/>
  <c r="P269" i="2"/>
  <c r="BI266" i="2"/>
  <c r="BH266" i="2"/>
  <c r="BG266" i="2"/>
  <c r="BF266" i="2"/>
  <c r="T266" i="2"/>
  <c r="R266" i="2"/>
  <c r="P266" i="2"/>
  <c r="BI264" i="2"/>
  <c r="BH264" i="2"/>
  <c r="BG264" i="2"/>
  <c r="BF264" i="2"/>
  <c r="T264" i="2"/>
  <c r="R264" i="2"/>
  <c r="P264" i="2"/>
  <c r="BI259" i="2"/>
  <c r="BH259" i="2"/>
  <c r="BG259" i="2"/>
  <c r="BF259" i="2"/>
  <c r="T259" i="2"/>
  <c r="R259" i="2"/>
  <c r="P259" i="2"/>
  <c r="BI257" i="2"/>
  <c r="BH257" i="2"/>
  <c r="BG257" i="2"/>
  <c r="BF257" i="2"/>
  <c r="T257" i="2"/>
  <c r="R257" i="2"/>
  <c r="P257" i="2"/>
  <c r="BI252" i="2"/>
  <c r="BH252" i="2"/>
  <c r="BG252" i="2"/>
  <c r="BF252" i="2"/>
  <c r="T252" i="2"/>
  <c r="R252" i="2"/>
  <c r="P252" i="2"/>
  <c r="BI250" i="2"/>
  <c r="BH250" i="2"/>
  <c r="BG250" i="2"/>
  <c r="BF250" i="2"/>
  <c r="T250" i="2"/>
  <c r="R250" i="2"/>
  <c r="P250" i="2"/>
  <c r="BI248" i="2"/>
  <c r="BH248" i="2"/>
  <c r="BG248" i="2"/>
  <c r="BF248" i="2"/>
  <c r="T248" i="2"/>
  <c r="R248" i="2"/>
  <c r="P248" i="2"/>
  <c r="BI246" i="2"/>
  <c r="BH246" i="2"/>
  <c r="BG246" i="2"/>
  <c r="BF246" i="2"/>
  <c r="T246" i="2"/>
  <c r="R246" i="2"/>
  <c r="P246" i="2"/>
  <c r="BI244" i="2"/>
  <c r="BH244" i="2"/>
  <c r="BG244" i="2"/>
  <c r="BF244" i="2"/>
  <c r="T244" i="2"/>
  <c r="R244" i="2"/>
  <c r="P244" i="2"/>
  <c r="BI239" i="2"/>
  <c r="BH239" i="2"/>
  <c r="BG239" i="2"/>
  <c r="BF239" i="2"/>
  <c r="T239" i="2"/>
  <c r="R239" i="2"/>
  <c r="P239" i="2"/>
  <c r="BI234" i="2"/>
  <c r="BH234" i="2"/>
  <c r="BG234" i="2"/>
  <c r="BF234" i="2"/>
  <c r="T234" i="2"/>
  <c r="R234" i="2"/>
  <c r="P234" i="2"/>
  <c r="BI229" i="2"/>
  <c r="BH229" i="2"/>
  <c r="BG229" i="2"/>
  <c r="BF229" i="2"/>
  <c r="T229" i="2"/>
  <c r="R229" i="2"/>
  <c r="P229" i="2"/>
  <c r="BI224" i="2"/>
  <c r="BH224" i="2"/>
  <c r="BG224" i="2"/>
  <c r="BF224" i="2"/>
  <c r="T224" i="2"/>
  <c r="R224" i="2"/>
  <c r="P224" i="2"/>
  <c r="BI219" i="2"/>
  <c r="BH219" i="2"/>
  <c r="BG219" i="2"/>
  <c r="BF219" i="2"/>
  <c r="T219" i="2"/>
  <c r="R219" i="2"/>
  <c r="P219" i="2"/>
  <c r="BI216" i="2"/>
  <c r="BH216" i="2"/>
  <c r="BG216" i="2"/>
  <c r="BF216" i="2"/>
  <c r="T216" i="2"/>
  <c r="R216" i="2"/>
  <c r="P216" i="2"/>
  <c r="BI211" i="2"/>
  <c r="BH211" i="2"/>
  <c r="BG211" i="2"/>
  <c r="BF211" i="2"/>
  <c r="T211" i="2"/>
  <c r="R211" i="2"/>
  <c r="P211" i="2"/>
  <c r="BI209" i="2"/>
  <c r="BH209" i="2"/>
  <c r="BG209" i="2"/>
  <c r="BF209" i="2"/>
  <c r="T209" i="2"/>
  <c r="R209" i="2"/>
  <c r="P209" i="2"/>
  <c r="BI204" i="2"/>
  <c r="BH204" i="2"/>
  <c r="BG204" i="2"/>
  <c r="BF204" i="2"/>
  <c r="T204" i="2"/>
  <c r="R204" i="2"/>
  <c r="P204" i="2"/>
  <c r="BI202" i="2"/>
  <c r="BH202" i="2"/>
  <c r="BG202" i="2"/>
  <c r="BF202" i="2"/>
  <c r="T202" i="2"/>
  <c r="R202" i="2"/>
  <c r="P202" i="2"/>
  <c r="BI200" i="2"/>
  <c r="BH200" i="2"/>
  <c r="BG200" i="2"/>
  <c r="BF200" i="2"/>
  <c r="T200" i="2"/>
  <c r="R200" i="2"/>
  <c r="P200" i="2"/>
  <c r="BI195" i="2"/>
  <c r="BH195" i="2"/>
  <c r="BG195" i="2"/>
  <c r="BF195" i="2"/>
  <c r="T195" i="2"/>
  <c r="R195" i="2"/>
  <c r="P195" i="2"/>
  <c r="BI192" i="2"/>
  <c r="BH192" i="2"/>
  <c r="BG192" i="2"/>
  <c r="BF192" i="2"/>
  <c r="T192" i="2"/>
  <c r="R192" i="2"/>
  <c r="P192" i="2"/>
  <c r="BI190" i="2"/>
  <c r="BH190" i="2"/>
  <c r="BG190" i="2"/>
  <c r="BF190" i="2"/>
  <c r="T190" i="2"/>
  <c r="R190" i="2"/>
  <c r="P190" i="2"/>
  <c r="BI187" i="2"/>
  <c r="BH187" i="2"/>
  <c r="BG187" i="2"/>
  <c r="BF187" i="2"/>
  <c r="T187" i="2"/>
  <c r="R187" i="2"/>
  <c r="P187" i="2"/>
  <c r="BI185" i="2"/>
  <c r="BH185" i="2"/>
  <c r="BG185" i="2"/>
  <c r="BF185" i="2"/>
  <c r="T185" i="2"/>
  <c r="R185" i="2"/>
  <c r="P185" i="2"/>
  <c r="BI184" i="2"/>
  <c r="BH184" i="2"/>
  <c r="BG184" i="2"/>
  <c r="BF184" i="2"/>
  <c r="T184" i="2"/>
  <c r="R184" i="2"/>
  <c r="P184" i="2"/>
  <c r="BI179" i="2"/>
  <c r="BH179" i="2"/>
  <c r="BG179" i="2"/>
  <c r="BF179" i="2"/>
  <c r="T179" i="2"/>
  <c r="R179" i="2"/>
  <c r="P179" i="2"/>
  <c r="BI176" i="2"/>
  <c r="BH176" i="2"/>
  <c r="BG176" i="2"/>
  <c r="BF176" i="2"/>
  <c r="T176" i="2"/>
  <c r="R176" i="2"/>
  <c r="P176" i="2"/>
  <c r="BI172" i="2"/>
  <c r="BH172" i="2"/>
  <c r="BG172" i="2"/>
  <c r="BF172" i="2"/>
  <c r="T172" i="2"/>
  <c r="R172" i="2"/>
  <c r="P172" i="2"/>
  <c r="BI168" i="2"/>
  <c r="BH168" i="2"/>
  <c r="BG168" i="2"/>
  <c r="BF168" i="2"/>
  <c r="T168" i="2"/>
  <c r="R168" i="2"/>
  <c r="P168" i="2"/>
  <c r="BI164" i="2"/>
  <c r="BH164" i="2"/>
  <c r="BG164" i="2"/>
  <c r="BF164" i="2"/>
  <c r="T164" i="2"/>
  <c r="R164" i="2"/>
  <c r="P164" i="2"/>
  <c r="BI161" i="2"/>
  <c r="BH161" i="2"/>
  <c r="BG161" i="2"/>
  <c r="BF161" i="2"/>
  <c r="T161" i="2"/>
  <c r="R161" i="2"/>
  <c r="P161" i="2"/>
  <c r="BI160" i="2"/>
  <c r="BH160" i="2"/>
  <c r="BG160" i="2"/>
  <c r="BF160" i="2"/>
  <c r="T160" i="2"/>
  <c r="R160" i="2"/>
  <c r="P160" i="2"/>
  <c r="BI159" i="2"/>
  <c r="BH159" i="2"/>
  <c r="BG159" i="2"/>
  <c r="BF159" i="2"/>
  <c r="T159" i="2"/>
  <c r="R159" i="2"/>
  <c r="P159" i="2"/>
  <c r="BI157" i="2"/>
  <c r="BH157" i="2"/>
  <c r="BG157" i="2"/>
  <c r="BF157" i="2"/>
  <c r="T157" i="2"/>
  <c r="R157" i="2"/>
  <c r="P157" i="2"/>
  <c r="BI155" i="2"/>
  <c r="BH155" i="2"/>
  <c r="BG155" i="2"/>
  <c r="BF155" i="2"/>
  <c r="T155" i="2"/>
  <c r="R155" i="2"/>
  <c r="P155" i="2"/>
  <c r="BI154" i="2"/>
  <c r="BH154" i="2"/>
  <c r="BG154" i="2"/>
  <c r="BF154" i="2"/>
  <c r="T154" i="2"/>
  <c r="R154" i="2"/>
  <c r="P154" i="2"/>
  <c r="BI152" i="2"/>
  <c r="BH152" i="2"/>
  <c r="BG152" i="2"/>
  <c r="BF152" i="2"/>
  <c r="T152" i="2"/>
  <c r="R152" i="2"/>
  <c r="P152" i="2"/>
  <c r="BI150" i="2"/>
  <c r="BH150" i="2"/>
  <c r="BG150" i="2"/>
  <c r="BF150" i="2"/>
  <c r="T150" i="2"/>
  <c r="R150" i="2"/>
  <c r="P150" i="2"/>
  <c r="BI149" i="2"/>
  <c r="BH149" i="2"/>
  <c r="BG149" i="2"/>
  <c r="BF149" i="2"/>
  <c r="T149" i="2"/>
  <c r="R149" i="2"/>
  <c r="P149" i="2"/>
  <c r="BI144" i="2"/>
  <c r="BH144" i="2"/>
  <c r="BG144" i="2"/>
  <c r="BF144" i="2"/>
  <c r="T144" i="2"/>
  <c r="R144" i="2"/>
  <c r="P144" i="2"/>
  <c r="BI139" i="2"/>
  <c r="BH139" i="2"/>
  <c r="BG139" i="2"/>
  <c r="BF139" i="2"/>
  <c r="T139" i="2"/>
  <c r="R139" i="2"/>
  <c r="P139" i="2"/>
  <c r="BI137" i="2"/>
  <c r="BH137" i="2"/>
  <c r="BG137" i="2"/>
  <c r="BF137" i="2"/>
  <c r="T137" i="2"/>
  <c r="T136" i="2" s="1"/>
  <c r="R137" i="2"/>
  <c r="R136" i="2"/>
  <c r="P137" i="2"/>
  <c r="P136" i="2" s="1"/>
  <c r="BI135" i="2"/>
  <c r="BH135" i="2"/>
  <c r="BG135" i="2"/>
  <c r="BF135" i="2"/>
  <c r="T135" i="2"/>
  <c r="T134" i="2"/>
  <c r="R135" i="2"/>
  <c r="R134" i="2" s="1"/>
  <c r="P135" i="2"/>
  <c r="P134" i="2" s="1"/>
  <c r="BI131" i="2"/>
  <c r="BH131" i="2"/>
  <c r="BG131" i="2"/>
  <c r="BF131" i="2"/>
  <c r="T131" i="2"/>
  <c r="R131" i="2"/>
  <c r="P131" i="2"/>
  <c r="BI129" i="2"/>
  <c r="BH129" i="2"/>
  <c r="BG129" i="2"/>
  <c r="BF129" i="2"/>
  <c r="T129" i="2"/>
  <c r="R129" i="2"/>
  <c r="P129" i="2"/>
  <c r="BI127" i="2"/>
  <c r="BH127" i="2"/>
  <c r="BG127" i="2"/>
  <c r="BF127" i="2"/>
  <c r="T127" i="2"/>
  <c r="R127" i="2"/>
  <c r="P127" i="2"/>
  <c r="BI125" i="2"/>
  <c r="BH125" i="2"/>
  <c r="BG125" i="2"/>
  <c r="BF125" i="2"/>
  <c r="T125" i="2"/>
  <c r="R125" i="2"/>
  <c r="P125" i="2"/>
  <c r="BI119" i="2"/>
  <c r="BH119" i="2"/>
  <c r="BG119" i="2"/>
  <c r="BF119" i="2"/>
  <c r="T119" i="2"/>
  <c r="T118" i="2" s="1"/>
  <c r="R119" i="2"/>
  <c r="R118" i="2" s="1"/>
  <c r="P119" i="2"/>
  <c r="P118" i="2" s="1"/>
  <c r="BI117" i="2"/>
  <c r="BH117" i="2"/>
  <c r="BG117" i="2"/>
  <c r="BF117" i="2"/>
  <c r="T117" i="2"/>
  <c r="R117" i="2"/>
  <c r="P117" i="2"/>
  <c r="BI115" i="2"/>
  <c r="BH115" i="2"/>
  <c r="BG115" i="2"/>
  <c r="BF115" i="2"/>
  <c r="T115" i="2"/>
  <c r="R115" i="2"/>
  <c r="P115" i="2"/>
  <c r="BI114" i="2"/>
  <c r="BH114" i="2"/>
  <c r="BG114" i="2"/>
  <c r="BF114" i="2"/>
  <c r="T114" i="2"/>
  <c r="R114" i="2"/>
  <c r="P114" i="2"/>
  <c r="BI112" i="2"/>
  <c r="BH112" i="2"/>
  <c r="BG112" i="2"/>
  <c r="BF112" i="2"/>
  <c r="T112" i="2"/>
  <c r="R112" i="2"/>
  <c r="P112" i="2"/>
  <c r="BI111" i="2"/>
  <c r="BH111" i="2"/>
  <c r="BG111" i="2"/>
  <c r="BF111" i="2"/>
  <c r="T111" i="2"/>
  <c r="R111" i="2"/>
  <c r="P111" i="2"/>
  <c r="BI109" i="2"/>
  <c r="BH109" i="2"/>
  <c r="BG109" i="2"/>
  <c r="BF109" i="2"/>
  <c r="T109" i="2"/>
  <c r="R109" i="2"/>
  <c r="P109" i="2"/>
  <c r="BI103" i="2"/>
  <c r="BH103" i="2"/>
  <c r="BG103" i="2"/>
  <c r="BF103" i="2"/>
  <c r="T103" i="2"/>
  <c r="T102" i="2" s="1"/>
  <c r="R103" i="2"/>
  <c r="R102" i="2"/>
  <c r="P103" i="2"/>
  <c r="P102" i="2" s="1"/>
  <c r="F94" i="2"/>
  <c r="E92" i="2"/>
  <c r="F52" i="2"/>
  <c r="E50" i="2"/>
  <c r="J24" i="2"/>
  <c r="E24" i="2"/>
  <c r="J97" i="2" s="1"/>
  <c r="J23" i="2"/>
  <c r="J21" i="2"/>
  <c r="E21" i="2"/>
  <c r="J96" i="2" s="1"/>
  <c r="J20" i="2"/>
  <c r="J18" i="2"/>
  <c r="E18" i="2"/>
  <c r="F97" i="2" s="1"/>
  <c r="J17" i="2"/>
  <c r="J15" i="2"/>
  <c r="E15" i="2"/>
  <c r="F96" i="2" s="1"/>
  <c r="J14" i="2"/>
  <c r="J12" i="2"/>
  <c r="J94" i="2" s="1"/>
  <c r="E7" i="2"/>
  <c r="E90" i="2" s="1"/>
  <c r="L50" i="1"/>
  <c r="AM50" i="1"/>
  <c r="AM49" i="1"/>
  <c r="L49" i="1"/>
  <c r="AM47" i="1"/>
  <c r="L47" i="1"/>
  <c r="L45" i="1"/>
  <c r="L44" i="1"/>
  <c r="BK257" i="2"/>
  <c r="BK164" i="2"/>
  <c r="BK103" i="2"/>
  <c r="BK96" i="3"/>
  <c r="BK242" i="3"/>
  <c r="J213" i="3"/>
  <c r="BK163" i="3"/>
  <c r="BK244" i="3"/>
  <c r="J235" i="3"/>
  <c r="J223" i="3"/>
  <c r="J269" i="2"/>
  <c r="J209" i="2"/>
  <c r="J154" i="2"/>
  <c r="J176" i="3"/>
  <c r="J305" i="2"/>
  <c r="BK248" i="2"/>
  <c r="BK190" i="2"/>
  <c r="BK152" i="2"/>
  <c r="J266" i="3"/>
  <c r="BK157" i="3"/>
  <c r="BK248" i="3"/>
  <c r="BK172" i="3"/>
  <c r="J143" i="3"/>
  <c r="J294" i="2"/>
  <c r="J229" i="2"/>
  <c r="J168" i="2"/>
  <c r="J139" i="2"/>
  <c r="BK183" i="3"/>
  <c r="BK305" i="2"/>
  <c r="J250" i="2"/>
  <c r="J172" i="2"/>
  <c r="J131" i="2"/>
  <c r="J258" i="3"/>
  <c r="BK188" i="3"/>
  <c r="J188" i="3"/>
  <c r="BK329" i="2"/>
  <c r="J280" i="2"/>
  <c r="BK216" i="2"/>
  <c r="BK137" i="2"/>
  <c r="BK143" i="3"/>
  <c r="J141" i="3"/>
  <c r="BK231" i="3"/>
  <c r="BK276" i="2"/>
  <c r="J164" i="2"/>
  <c r="J323" i="2"/>
  <c r="BK202" i="2"/>
  <c r="BK125" i="2"/>
  <c r="BK218" i="3"/>
  <c r="BK265" i="3"/>
  <c r="J149" i="2"/>
  <c r="BK223" i="3"/>
  <c r="J162" i="3"/>
  <c r="J133" i="3"/>
  <c r="BK307" i="2"/>
  <c r="BK252" i="2"/>
  <c r="BK184" i="2"/>
  <c r="BK131" i="2"/>
  <c r="BK315" i="2"/>
  <c r="BK274" i="2"/>
  <c r="BK224" i="2"/>
  <c r="BK172" i="2"/>
  <c r="BK149" i="2"/>
  <c r="J128" i="3"/>
  <c r="BK133" i="3"/>
  <c r="BK139" i="3"/>
  <c r="BK213" i="3"/>
  <c r="J203" i="3"/>
  <c r="J309" i="2"/>
  <c r="BK209" i="2"/>
  <c r="J157" i="2"/>
  <c r="J161" i="2"/>
  <c r="BK167" i="3"/>
  <c r="J287" i="2"/>
  <c r="BK229" i="2"/>
  <c r="J155" i="2"/>
  <c r="J96" i="3"/>
  <c r="BK240" i="3"/>
  <c r="J218" i="3"/>
  <c r="BK112" i="2"/>
  <c r="BK128" i="3"/>
  <c r="BK176" i="3"/>
  <c r="J208" i="3"/>
  <c r="J332" i="2"/>
  <c r="BK278" i="2"/>
  <c r="BK246" i="2"/>
  <c r="BK168" i="2"/>
  <c r="BK139" i="2"/>
  <c r="J325" i="2"/>
  <c r="BK280" i="2"/>
  <c r="J244" i="2"/>
  <c r="J185" i="2"/>
  <c r="BK127" i="2"/>
  <c r="BK109" i="2"/>
  <c r="BK186" i="3"/>
  <c r="BK159" i="3"/>
  <c r="BK123" i="3"/>
  <c r="J157" i="3"/>
  <c r="J329" i="2"/>
  <c r="BK269" i="2"/>
  <c r="BK250" i="2"/>
  <c r="J187" i="2"/>
  <c r="J152" i="2"/>
  <c r="BK119" i="2"/>
  <c r="BK325" i="2"/>
  <c r="J296" i="2"/>
  <c r="BK239" i="2"/>
  <c r="J184" i="2"/>
  <c r="BK117" i="2"/>
  <c r="BK229" i="3"/>
  <c r="J233" i="3"/>
  <c r="J260" i="3"/>
  <c r="BK289" i="2"/>
  <c r="BK204" i="2"/>
  <c r="BK150" i="2"/>
  <c r="BK235" i="3"/>
  <c r="J265" i="3"/>
  <c r="J151" i="3"/>
  <c r="BK155" i="3"/>
  <c r="J239" i="2"/>
  <c r="BK155" i="2"/>
  <c r="BK111" i="2"/>
  <c r="J278" i="2"/>
  <c r="J216" i="2"/>
  <c r="J135" i="2"/>
  <c r="J168" i="3"/>
  <c r="BK185" i="3"/>
  <c r="BK162" i="3"/>
  <c r="J107" i="3"/>
  <c r="BK151" i="3"/>
  <c r="J101" i="3"/>
  <c r="BK117" i="3"/>
  <c r="BK287" i="2"/>
  <c r="J195" i="2"/>
  <c r="J119" i="2"/>
  <c r="BK309" i="2"/>
  <c r="BK264" i="2"/>
  <c r="J202" i="2"/>
  <c r="J137" i="2"/>
  <c r="AS54" i="1"/>
  <c r="J165" i="3"/>
  <c r="BK107" i="3"/>
  <c r="J319" i="2"/>
  <c r="BK259" i="2"/>
  <c r="J200" i="2"/>
  <c r="BK179" i="2"/>
  <c r="J112" i="2"/>
  <c r="J311" i="2"/>
  <c r="J259" i="2"/>
  <c r="J192" i="2"/>
  <c r="J144" i="2"/>
  <c r="J153" i="3"/>
  <c r="J274" i="3"/>
  <c r="J167" i="3"/>
  <c r="BK323" i="2"/>
  <c r="J246" i="2"/>
  <c r="BK157" i="2"/>
  <c r="J190" i="3"/>
  <c r="J185" i="3"/>
  <c r="J183" i="3"/>
  <c r="BK169" i="3"/>
  <c r="BK266" i="2"/>
  <c r="BK192" i="2"/>
  <c r="J240" i="3"/>
  <c r="J315" i="2"/>
  <c r="J179" i="2"/>
  <c r="J114" i="2"/>
  <c r="J256" i="3"/>
  <c r="BK266" i="3"/>
  <c r="J272" i="3"/>
  <c r="BK317" i="2"/>
  <c r="J224" i="2"/>
  <c r="BK154" i="2"/>
  <c r="J193" i="3"/>
  <c r="J145" i="3"/>
  <c r="BK260" i="3"/>
  <c r="J155" i="3"/>
  <c r="J274" i="2"/>
  <c r="BK176" i="2"/>
  <c r="J163" i="3"/>
  <c r="J254" i="3"/>
  <c r="BK168" i="3"/>
  <c r="BK254" i="3"/>
  <c r="J257" i="2"/>
  <c r="BK185" i="2"/>
  <c r="J125" i="2"/>
  <c r="J266" i="2"/>
  <c r="BK160" i="2"/>
  <c r="J139" i="3"/>
  <c r="J180" i="3"/>
  <c r="BK193" i="3"/>
  <c r="J117" i="2"/>
  <c r="BK208" i="3"/>
  <c r="BK272" i="3"/>
  <c r="BK258" i="3"/>
  <c r="BK296" i="2"/>
  <c r="J219" i="2"/>
  <c r="BK294" i="2"/>
  <c r="J211" i="2"/>
  <c r="BK159" i="2"/>
  <c r="J115" i="2"/>
  <c r="BK221" i="3"/>
  <c r="J242" i="3"/>
  <c r="J245" i="3"/>
  <c r="BK245" i="3"/>
  <c r="J282" i="2"/>
  <c r="BK244" i="2"/>
  <c r="BK161" i="2"/>
  <c r="J129" i="2"/>
  <c r="J231" i="3"/>
  <c r="BK282" i="2"/>
  <c r="BK211" i="2"/>
  <c r="J160" i="2"/>
  <c r="J112" i="3"/>
  <c r="BK149" i="3"/>
  <c r="J221" i="3"/>
  <c r="J317" i="2"/>
  <c r="J264" i="2"/>
  <c r="BK187" i="2"/>
  <c r="BK114" i="2"/>
  <c r="BK274" i="3"/>
  <c r="BK145" i="3"/>
  <c r="J117" i="3"/>
  <c r="J198" i="3"/>
  <c r="BK219" i="2"/>
  <c r="J150" i="2"/>
  <c r="BK332" i="2"/>
  <c r="J248" i="2"/>
  <c r="BK144" i="2"/>
  <c r="J161" i="3"/>
  <c r="BK153" i="3"/>
  <c r="J172" i="3"/>
  <c r="J123" i="3"/>
  <c r="J276" i="2"/>
  <c r="BK200" i="2"/>
  <c r="BK190" i="3"/>
  <c r="J169" i="3"/>
  <c r="BK141" i="3"/>
  <c r="BK311" i="2"/>
  <c r="J252" i="2"/>
  <c r="BK195" i="2"/>
  <c r="J127" i="2"/>
  <c r="BK161" i="3"/>
  <c r="J244" i="3"/>
  <c r="BK203" i="3"/>
  <c r="J289" i="2"/>
  <c r="J204" i="2"/>
  <c r="BK135" i="2"/>
  <c r="BK299" i="2"/>
  <c r="J190" i="2"/>
  <c r="BK180" i="3"/>
  <c r="BK101" i="3"/>
  <c r="J159" i="3"/>
  <c r="BK129" i="2"/>
  <c r="J248" i="3"/>
  <c r="BK112" i="3"/>
  <c r="J186" i="3"/>
  <c r="BK319" i="2"/>
  <c r="BK234" i="2"/>
  <c r="J159" i="2"/>
  <c r="BK165" i="3"/>
  <c r="J149" i="3"/>
  <c r="J229" i="3"/>
  <c r="J299" i="2"/>
  <c r="J234" i="2"/>
  <c r="BK198" i="3"/>
  <c r="BK233" i="3"/>
  <c r="BK256" i="3"/>
  <c r="J307" i="2"/>
  <c r="J176" i="2"/>
  <c r="BK115" i="2"/>
  <c r="P327" i="2" l="1"/>
  <c r="J34" i="2"/>
  <c r="F36" i="2"/>
  <c r="BC55" i="1" s="1"/>
  <c r="F37" i="2"/>
  <c r="BD55" i="1" s="1"/>
  <c r="F35" i="2"/>
  <c r="BB55" i="1" s="1"/>
  <c r="F34" i="2"/>
  <c r="BA55" i="1" s="1"/>
  <c r="T106" i="3"/>
  <c r="P106" i="3"/>
  <c r="R106" i="3"/>
  <c r="R94" i="3" s="1"/>
  <c r="P108" i="2"/>
  <c r="BK124" i="2"/>
  <c r="J124" i="2"/>
  <c r="J64" i="2" s="1"/>
  <c r="R138" i="2"/>
  <c r="R178" i="2"/>
  <c r="P194" i="2"/>
  <c r="P268" i="2"/>
  <c r="BK152" i="3"/>
  <c r="J152" i="3" s="1"/>
  <c r="J68" i="3" s="1"/>
  <c r="T138" i="2"/>
  <c r="T133" i="2" s="1"/>
  <c r="T163" i="2"/>
  <c r="BK189" i="2"/>
  <c r="J189" i="2"/>
  <c r="J71" i="2"/>
  <c r="R218" i="2"/>
  <c r="T298" i="2"/>
  <c r="P138" i="3"/>
  <c r="P94" i="3"/>
  <c r="R171" i="3"/>
  <c r="P182" i="3"/>
  <c r="P220" i="3"/>
  <c r="BK108" i="2"/>
  <c r="J108" i="2" s="1"/>
  <c r="J62" i="2" s="1"/>
  <c r="P138" i="2"/>
  <c r="P133" i="2" s="1"/>
  <c r="T178" i="2"/>
  <c r="P218" i="2"/>
  <c r="R298" i="2"/>
  <c r="R152" i="3"/>
  <c r="BK182" i="3"/>
  <c r="J182" i="3"/>
  <c r="J70" i="3"/>
  <c r="T182" i="3"/>
  <c r="T147" i="3" s="1"/>
  <c r="T220" i="3"/>
  <c r="T108" i="2"/>
  <c r="R124" i="2"/>
  <c r="BK163" i="2"/>
  <c r="J163" i="2" s="1"/>
  <c r="J69" i="2" s="1"/>
  <c r="P178" i="2"/>
  <c r="BK194" i="2"/>
  <c r="J194" i="2" s="1"/>
  <c r="J72" i="2" s="1"/>
  <c r="T194" i="2"/>
  <c r="R268" i="2"/>
  <c r="T171" i="3"/>
  <c r="R192" i="3"/>
  <c r="BK247" i="3"/>
  <c r="J247" i="3" s="1"/>
  <c r="J73" i="3" s="1"/>
  <c r="T124" i="2"/>
  <c r="R163" i="2"/>
  <c r="R133" i="2" s="1"/>
  <c r="R189" i="2"/>
  <c r="BK218" i="2"/>
  <c r="J218" i="2" s="1"/>
  <c r="J73" i="2" s="1"/>
  <c r="T268" i="2"/>
  <c r="T138" i="3"/>
  <c r="T94" i="3" s="1"/>
  <c r="BK171" i="3"/>
  <c r="J171" i="3" s="1"/>
  <c r="J69" i="3" s="1"/>
  <c r="BK192" i="3"/>
  <c r="J192" i="3"/>
  <c r="J71" i="3" s="1"/>
  <c r="BK220" i="3"/>
  <c r="J220" i="3" s="1"/>
  <c r="J72" i="3" s="1"/>
  <c r="P247" i="3"/>
  <c r="BK138" i="2"/>
  <c r="J138" i="2" s="1"/>
  <c r="J68" i="2" s="1"/>
  <c r="P163" i="2"/>
  <c r="T189" i="2"/>
  <c r="T218" i="2"/>
  <c r="BK298" i="2"/>
  <c r="J298" i="2" s="1"/>
  <c r="J75" i="2" s="1"/>
  <c r="BK322" i="2"/>
  <c r="J322" i="2" s="1"/>
  <c r="J77" i="2" s="1"/>
  <c r="P322" i="2"/>
  <c r="P321" i="2" s="1"/>
  <c r="T322" i="2"/>
  <c r="T321" i="2" s="1"/>
  <c r="R138" i="3"/>
  <c r="P152" i="3"/>
  <c r="P171" i="3"/>
  <c r="R182" i="3"/>
  <c r="T192" i="3"/>
  <c r="T247" i="3"/>
  <c r="R108" i="2"/>
  <c r="P124" i="2"/>
  <c r="BK178" i="2"/>
  <c r="J178" i="2" s="1"/>
  <c r="J70" i="2" s="1"/>
  <c r="P189" i="2"/>
  <c r="R194" i="2"/>
  <c r="BK268" i="2"/>
  <c r="J268" i="2" s="1"/>
  <c r="J74" i="2" s="1"/>
  <c r="P298" i="2"/>
  <c r="R322" i="2"/>
  <c r="R321" i="2" s="1"/>
  <c r="BK138" i="3"/>
  <c r="J138" i="3"/>
  <c r="J64" i="3"/>
  <c r="T152" i="3"/>
  <c r="P192" i="3"/>
  <c r="R220" i="3"/>
  <c r="R247" i="3"/>
  <c r="BK122" i="3"/>
  <c r="J122" i="3" s="1"/>
  <c r="J63" i="3" s="1"/>
  <c r="BK148" i="3"/>
  <c r="J148" i="3" s="1"/>
  <c r="J66" i="3" s="1"/>
  <c r="BK134" i="2"/>
  <c r="BK106" i="3"/>
  <c r="J106" i="3" s="1"/>
  <c r="J62" i="3" s="1"/>
  <c r="BK150" i="3"/>
  <c r="J150" i="3"/>
  <c r="J67" i="3"/>
  <c r="BK118" i="2"/>
  <c r="J118" i="2" s="1"/>
  <c r="J63" i="2" s="1"/>
  <c r="BK136" i="2"/>
  <c r="J136" i="2" s="1"/>
  <c r="J67" i="2" s="1"/>
  <c r="BK328" i="2"/>
  <c r="BK331" i="2"/>
  <c r="J331" i="2" s="1"/>
  <c r="J80" i="2" s="1"/>
  <c r="BK102" i="2"/>
  <c r="J102" i="2" s="1"/>
  <c r="J61" i="2" s="1"/>
  <c r="BK95" i="3"/>
  <c r="J95" i="3"/>
  <c r="J61" i="3"/>
  <c r="F55" i="3"/>
  <c r="J54" i="3"/>
  <c r="BE107" i="3"/>
  <c r="BE112" i="3"/>
  <c r="BE139" i="3"/>
  <c r="BE141" i="3"/>
  <c r="BE165" i="3"/>
  <c r="BE180" i="3"/>
  <c r="BE208" i="3"/>
  <c r="BE235" i="3"/>
  <c r="BE256" i="3"/>
  <c r="BE274" i="3"/>
  <c r="E48" i="3"/>
  <c r="BE101" i="3"/>
  <c r="BE117" i="3"/>
  <c r="BE128" i="3"/>
  <c r="BE145" i="3"/>
  <c r="BE161" i="3"/>
  <c r="BE168" i="3"/>
  <c r="BE190" i="3"/>
  <c r="BE198" i="3"/>
  <c r="BE229" i="3"/>
  <c r="BE240" i="3"/>
  <c r="BE248" i="3"/>
  <c r="BE272" i="3"/>
  <c r="J52" i="3"/>
  <c r="J90" i="3"/>
  <c r="BE96" i="3"/>
  <c r="BE163" i="3"/>
  <c r="BE167" i="3"/>
  <c r="BE186" i="3"/>
  <c r="BE193" i="3"/>
  <c r="BE223" i="3"/>
  <c r="BE245" i="3"/>
  <c r="BE231" i="3"/>
  <c r="BE242" i="3"/>
  <c r="BE258" i="3"/>
  <c r="BE260" i="3"/>
  <c r="BE266" i="3"/>
  <c r="F54" i="3"/>
  <c r="BE143" i="3"/>
  <c r="BE153" i="3"/>
  <c r="BE157" i="3"/>
  <c r="BE183" i="3"/>
  <c r="BE203" i="3"/>
  <c r="BE218" i="3"/>
  <c r="BE221" i="3"/>
  <c r="BE244" i="3"/>
  <c r="BE123" i="3"/>
  <c r="BE151" i="3"/>
  <c r="BE155" i="3"/>
  <c r="BE159" i="3"/>
  <c r="BE162" i="3"/>
  <c r="BE172" i="3"/>
  <c r="BE185" i="3"/>
  <c r="BE188" i="3"/>
  <c r="BE213" i="3"/>
  <c r="BE233" i="3"/>
  <c r="BE254" i="3"/>
  <c r="BE265" i="3"/>
  <c r="BE133" i="3"/>
  <c r="BE149" i="3"/>
  <c r="BE169" i="3"/>
  <c r="BE176" i="3"/>
  <c r="AW55" i="1"/>
  <c r="E48" i="2"/>
  <c r="J52" i="2"/>
  <c r="F54" i="2"/>
  <c r="J54" i="2"/>
  <c r="F55" i="2"/>
  <c r="J55" i="2"/>
  <c r="BE103" i="2"/>
  <c r="BE109" i="2"/>
  <c r="BE111" i="2"/>
  <c r="BE112" i="2"/>
  <c r="BE114" i="2"/>
  <c r="BE115" i="2"/>
  <c r="BE117" i="2"/>
  <c r="BE119" i="2"/>
  <c r="BE125" i="2"/>
  <c r="BE127" i="2"/>
  <c r="BE129" i="2"/>
  <c r="BE131" i="2"/>
  <c r="BE135" i="2"/>
  <c r="BE137" i="2"/>
  <c r="BE139" i="2"/>
  <c r="BE144" i="2"/>
  <c r="BE149" i="2"/>
  <c r="BE150" i="2"/>
  <c r="BE152" i="2"/>
  <c r="BE154" i="2"/>
  <c r="BE155" i="2"/>
  <c r="BE157" i="2"/>
  <c r="BE159" i="2"/>
  <c r="BE160" i="2"/>
  <c r="BE161" i="2"/>
  <c r="BE164" i="2"/>
  <c r="BE168" i="2"/>
  <c r="BE172" i="2"/>
  <c r="BE176" i="2"/>
  <c r="BE179" i="2"/>
  <c r="BE184" i="2"/>
  <c r="BE185" i="2"/>
  <c r="BE187" i="2"/>
  <c r="BE190" i="2"/>
  <c r="BE192" i="2"/>
  <c r="BE195" i="2"/>
  <c r="BE200" i="2"/>
  <c r="BE202" i="2"/>
  <c r="BE204" i="2"/>
  <c r="BE209" i="2"/>
  <c r="BE211" i="2"/>
  <c r="BE216" i="2"/>
  <c r="BE219" i="2"/>
  <c r="BE224" i="2"/>
  <c r="BE229" i="2"/>
  <c r="BE234" i="2"/>
  <c r="BE239" i="2"/>
  <c r="BE244" i="2"/>
  <c r="BE246" i="2"/>
  <c r="BE248" i="2"/>
  <c r="BE250" i="2"/>
  <c r="BE252" i="2"/>
  <c r="BE257" i="2"/>
  <c r="BE259" i="2"/>
  <c r="BE264" i="2"/>
  <c r="BE266" i="2"/>
  <c r="BE269" i="2"/>
  <c r="BE274" i="2"/>
  <c r="BE276" i="2"/>
  <c r="BE278" i="2"/>
  <c r="BE280" i="2"/>
  <c r="BE282" i="2"/>
  <c r="BE287" i="2"/>
  <c r="BE289" i="2"/>
  <c r="BE294" i="2"/>
  <c r="BE296" i="2"/>
  <c r="BE299" i="2"/>
  <c r="BE305" i="2"/>
  <c r="BE307" i="2"/>
  <c r="BE309" i="2"/>
  <c r="BE311" i="2"/>
  <c r="BE315" i="2"/>
  <c r="BE317" i="2"/>
  <c r="BE319" i="2"/>
  <c r="BE323" i="2"/>
  <c r="BE325" i="2"/>
  <c r="BE329" i="2"/>
  <c r="BE332" i="2"/>
  <c r="F34" i="3"/>
  <c r="BA56" i="1" s="1"/>
  <c r="F35" i="3"/>
  <c r="BB56" i="1"/>
  <c r="F36" i="3"/>
  <c r="BC56" i="1" s="1"/>
  <c r="J34" i="3"/>
  <c r="AW56" i="1"/>
  <c r="F37" i="3"/>
  <c r="BD56" i="1" s="1"/>
  <c r="BC54" i="1" l="1"/>
  <c r="AY54" i="1" s="1"/>
  <c r="BD54" i="1"/>
  <c r="W33" i="1" s="1"/>
  <c r="BB54" i="1"/>
  <c r="W31" i="1" s="1"/>
  <c r="BK327" i="2"/>
  <c r="J327" i="2" s="1"/>
  <c r="J78" i="2" s="1"/>
  <c r="R101" i="2"/>
  <c r="J134" i="2"/>
  <c r="J66" i="2" s="1"/>
  <c r="BK133" i="2"/>
  <c r="J133" i="2" s="1"/>
  <c r="J65" i="2" s="1"/>
  <c r="J328" i="2"/>
  <c r="J79" i="2" s="1"/>
  <c r="BK321" i="2"/>
  <c r="J321" i="2" s="1"/>
  <c r="J76" i="2" s="1"/>
  <c r="BA54" i="1"/>
  <c r="AW54" i="1" s="1"/>
  <c r="AK30" i="1" s="1"/>
  <c r="P147" i="3"/>
  <c r="R147" i="3"/>
  <c r="R93" i="3"/>
  <c r="R100" i="2"/>
  <c r="T101" i="2"/>
  <c r="P101" i="2"/>
  <c r="T93" i="3"/>
  <c r="P93" i="3"/>
  <c r="AU56" i="1" s="1"/>
  <c r="BK101" i="2"/>
  <c r="J101" i="2" s="1"/>
  <c r="J60" i="2" s="1"/>
  <c r="BK147" i="3"/>
  <c r="J147" i="3" s="1"/>
  <c r="J65" i="3" s="1"/>
  <c r="BK94" i="3"/>
  <c r="W32" i="1"/>
  <c r="J33" i="2"/>
  <c r="AV55" i="1" s="1"/>
  <c r="AT55" i="1" s="1"/>
  <c r="F33" i="3"/>
  <c r="AZ56" i="1" s="1"/>
  <c r="J33" i="3"/>
  <c r="AV56" i="1" s="1"/>
  <c r="AT56" i="1" s="1"/>
  <c r="F33" i="2"/>
  <c r="AZ55" i="1" s="1"/>
  <c r="BK93" i="3" l="1"/>
  <c r="J93" i="3" s="1"/>
  <c r="J59" i="3" s="1"/>
  <c r="AX54" i="1"/>
  <c r="W30" i="1"/>
  <c r="P100" i="2"/>
  <c r="AU55" i="1" s="1"/>
  <c r="AU54" i="1" s="1"/>
  <c r="T100" i="2"/>
  <c r="BK100" i="2"/>
  <c r="J100" i="2" s="1"/>
  <c r="J30" i="2" s="1"/>
  <c r="AG55" i="1" s="1"/>
  <c r="J94" i="3"/>
  <c r="J60" i="3" s="1"/>
  <c r="J30" i="3"/>
  <c r="AG56" i="1"/>
  <c r="AZ54" i="1"/>
  <c r="W29" i="1" s="1"/>
  <c r="AG54" i="1" l="1"/>
  <c r="AK26" i="1" s="1"/>
  <c r="J59" i="2"/>
  <c r="J39" i="3"/>
  <c r="J39" i="2"/>
  <c r="AN55" i="1"/>
  <c r="AN56" i="1"/>
  <c r="AV54" i="1"/>
  <c r="AK29" i="1" s="1"/>
  <c r="AK35" i="1" l="1"/>
  <c r="AT54" i="1"/>
  <c r="AN54" i="1" l="1"/>
</calcChain>
</file>

<file path=xl/sharedStrings.xml><?xml version="1.0" encoding="utf-8"?>
<sst xmlns="http://schemas.openxmlformats.org/spreadsheetml/2006/main" count="5595" uniqueCount="1051">
  <si>
    <t>Export Komplet</t>
  </si>
  <si>
    <t>VZ</t>
  </si>
  <si>
    <t>2.0</t>
  </si>
  <si>
    <t/>
  </si>
  <si>
    <t>False</t>
  </si>
  <si>
    <t>{e36c0163-9fe6-4e75-bd6f-ebef21b87ad0}</t>
  </si>
  <si>
    <t>&gt;&gt;  skryté sloupce  &lt;&lt;</t>
  </si>
  <si>
    <t>0,01</t>
  </si>
  <si>
    <t>21</t>
  </si>
  <si>
    <t>12</t>
  </si>
  <si>
    <t>REKAPITULACE STAVBY</t>
  </si>
  <si>
    <t>v ---  níže se nacházejí doplnkové a pomocné údaje k sestavám  --- v</t>
  </si>
  <si>
    <t>0,001</t>
  </si>
  <si>
    <t>Kód:</t>
  </si>
  <si>
    <t>15/2025</t>
  </si>
  <si>
    <t>Stavba:</t>
  </si>
  <si>
    <t>změna užívání</t>
  </si>
  <si>
    <t>KSO:</t>
  </si>
  <si>
    <t>CC-CZ:</t>
  </si>
  <si>
    <t>Místo:</t>
  </si>
  <si>
    <t xml:space="preserve"> </t>
  </si>
  <si>
    <t>Datum:</t>
  </si>
  <si>
    <t>Zadavatel:</t>
  </si>
  <si>
    <t>IČ:</t>
  </si>
  <si>
    <t>DIČ:</t>
  </si>
  <si>
    <t>Zhotovitel:</t>
  </si>
  <si>
    <t>Projektant:</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</si>
  <si>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</si>
  <si>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</si>
  <si>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</si>
  <si>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</si>
  <si>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</si>
  <si>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</si>
  <si>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</si>
  <si>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</si>
  <si>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</si>
  <si>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</si>
  <si>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</si>
  <si>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</si>
  <si>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</si>
  <si>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</si>
  <si>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</si>
  <si>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</si>
  <si>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</si>
  <si>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</si>
  <si>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</si>
  <si>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</si>
  <si>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</si>
  <si>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</si>
  <si>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</si>
  <si>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</si>
  <si>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</si>
  <si>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</si>
  <si>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</si>
  <si>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</si>
  <si>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</si>
  <si>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</si>
  <si>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</si>
  <si>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</si>
  <si>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</si>
  <si>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</si>
  <si>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</si>
  <si>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</si>
  <si>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</si>
  <si>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</si>
  <si>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</si>
  <si>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</si>
  <si>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</si>
  <si>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</si>
  <si>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</si>
  <si>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01</t>
  </si>
  <si>
    <t>Rodinný dům</t>
  </si>
  <si>
    <t>STA</t>
  </si>
  <si>
    <t>1</t>
  </si>
  <si>
    <t>{0960c2d9-d44b-44c1-b157-686abe51b9de}</t>
  </si>
  <si>
    <t>2</t>
  </si>
  <si>
    <t>SO 02</t>
  </si>
  <si>
    <t>Bistro a garáž</t>
  </si>
  <si>
    <t>{07fded38-6b58-4e67-a52c-58f145c7eaed}</t>
  </si>
  <si>
    <t>VV0001</t>
  </si>
  <si>
    <t>Výkaz (1)</t>
  </si>
  <si>
    <t>10,732</t>
  </si>
  <si>
    <t>3</t>
  </si>
  <si>
    <t>VV0003</t>
  </si>
  <si>
    <t>Výkaz (3)</t>
  </si>
  <si>
    <t>15,17</t>
  </si>
  <si>
    <t>KRYCÍ LIST SOUPISU PRACÍ</t>
  </si>
  <si>
    <t>VV0004</t>
  </si>
  <si>
    <t>Výkaz (4)</t>
  </si>
  <si>
    <t>2,82</t>
  </si>
  <si>
    <t>VV0005</t>
  </si>
  <si>
    <t>Výkaz (5)</t>
  </si>
  <si>
    <t>15,779</t>
  </si>
  <si>
    <t>VV0006</t>
  </si>
  <si>
    <t>Výkaz (6)</t>
  </si>
  <si>
    <t>VV0007</t>
  </si>
  <si>
    <t>Výkaz (7)</t>
  </si>
  <si>
    <t>35,352</t>
  </si>
  <si>
    <t>Objekt:</t>
  </si>
  <si>
    <t>VV0013</t>
  </si>
  <si>
    <t>Výkaz (20)</t>
  </si>
  <si>
    <t>SO 01 - Rodinný dům</t>
  </si>
  <si>
    <t>VV0015</t>
  </si>
  <si>
    <t>Výkaz (21)</t>
  </si>
  <si>
    <t>VV0016</t>
  </si>
  <si>
    <t>Výkaz (23)</t>
  </si>
  <si>
    <t>105,17</t>
  </si>
  <si>
    <t>VV0017</t>
  </si>
  <si>
    <t>Výkaz (24)</t>
  </si>
  <si>
    <t>2,604</t>
  </si>
  <si>
    <t>VV0018</t>
  </si>
  <si>
    <t>Výkaz (25)</t>
  </si>
  <si>
    <t>11,03</t>
  </si>
  <si>
    <t>VV0021</t>
  </si>
  <si>
    <t>Výkaz (28)</t>
  </si>
  <si>
    <t>13</t>
  </si>
  <si>
    <t>VV0022</t>
  </si>
  <si>
    <t>Výkaz (29)</t>
  </si>
  <si>
    <t>111,835</t>
  </si>
  <si>
    <t>VV0023</t>
  </si>
  <si>
    <t>Výkaz (30)</t>
  </si>
  <si>
    <t>49,719</t>
  </si>
  <si>
    <t>VV0025</t>
  </si>
  <si>
    <t>Výkaz (32)</t>
  </si>
  <si>
    <t>VV0026</t>
  </si>
  <si>
    <t>Výkaz (33)</t>
  </si>
  <si>
    <t>50,68</t>
  </si>
  <si>
    <t>VV0027</t>
  </si>
  <si>
    <t>Výkaz (34)</t>
  </si>
  <si>
    <t>47,27</t>
  </si>
  <si>
    <t>VV0028</t>
  </si>
  <si>
    <t>Výkaz (35)</t>
  </si>
  <si>
    <t>170,73</t>
  </si>
  <si>
    <t>VV0029</t>
  </si>
  <si>
    <t>Výkaz (36)</t>
  </si>
  <si>
    <t>4,926</t>
  </si>
  <si>
    <t>VV0030</t>
  </si>
  <si>
    <t>Výkaz (37)</t>
  </si>
  <si>
    <t>146,682</t>
  </si>
  <si>
    <t>VV0031</t>
  </si>
  <si>
    <t>Výkaz (38)</t>
  </si>
  <si>
    <t>72,41</t>
  </si>
  <si>
    <t>VV0032</t>
  </si>
  <si>
    <t>Výkaz (39)</t>
  </si>
  <si>
    <t>648,104</t>
  </si>
  <si>
    <t>REKAPITULACE ČLENĚNÍ SOUPISU PRACÍ</t>
  </si>
  <si>
    <t>Kód dílu - Popis</t>
  </si>
  <si>
    <t>Cena celkem [CZK]</t>
  </si>
  <si>
    <t>-1</t>
  </si>
  <si>
    <t>HSV - Práce a dodávky HSV</t>
  </si>
  <si>
    <t xml:space="preserve">    3 - Svislé a kompletní konstrukce</t>
  </si>
  <si>
    <t xml:space="preserve">    6 - Úpravy povrchů, podlahy a osazování výplní</t>
  </si>
  <si>
    <t xml:space="preserve">    9 - Ostatní konstrukce a práce, bourání</t>
  </si>
  <si>
    <t xml:space="preserve">    997 - Doprava suti a vybouraných hmot</t>
  </si>
  <si>
    <t>PSV - Práce a dodávky PSV</t>
  </si>
  <si>
    <t xml:space="preserve">    721 - Zdravotechnika - vnitřní kanalizace</t>
  </si>
  <si>
    <t xml:space="preserve">    722 - Zdravotechnika - vnitřní vodovod</t>
  </si>
  <si>
    <t xml:space="preserve">    725 - Zdravotechnika - zařizovací předměty</t>
  </si>
  <si>
    <t xml:space="preserve">    763 - Konstrukce suché výstavby</t>
  </si>
  <si>
    <t xml:space="preserve">    766 - Konstrukce truhlářské</t>
  </si>
  <si>
    <t xml:space="preserve">    767 - Konstrukce zámečnické</t>
  </si>
  <si>
    <t xml:space="preserve">    771 - Podlahy z dlaždic</t>
  </si>
  <si>
    <t xml:space="preserve">    776 - Podlahy povlakové</t>
  </si>
  <si>
    <t xml:space="preserve">    781 - Dokončovací práce - obklady</t>
  </si>
  <si>
    <t xml:space="preserve">    784 - Dokončovací práce - malby a tapety</t>
  </si>
  <si>
    <t>M - Práce a dodávky M</t>
  </si>
  <si>
    <t xml:space="preserve">    21-M - Elektromontáže</t>
  </si>
  <si>
    <t>VRN - Vedlejší rozpočtové náklady</t>
  </si>
  <si>
    <t xml:space="preserve">    VRN3 - Zařízení staveniště</t>
  </si>
  <si>
    <t xml:space="preserve">    VRN7 - Provozní vlivy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</si>
  <si>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</si>
  <si>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</si>
  <si>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</si>
  <si>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</si>
  <si>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</si>
  <si>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</si>
  <si>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</si>
  <si>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</si>
  <si>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</si>
  <si>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</si>
  <si>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</si>
  <si>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</si>
  <si>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</si>
  <si>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</si>
  <si>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</si>
  <si>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</si>
  <si>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Svislé a kompletní konstrukce</t>
  </si>
  <si>
    <t>K</t>
  </si>
  <si>
    <t>310239411</t>
  </si>
  <si>
    <t>Zazdívka otvorů ve zdivu nadzákladovém cihlami pálenými plochy přes 1 m2 do 4 m2 na maltu cementovou</t>
  </si>
  <si>
    <t>m3</t>
  </si>
  <si>
    <t>CS ÚRS 2025 02</t>
  </si>
  <si>
    <t>4</t>
  </si>
  <si>
    <t>-1960628809</t>
  </si>
  <si>
    <t>Online PSC</t>
  </si>
  <si>
    <t>https://podminky.urs.cz/item/CS_URS_2025_02/310239411</t>
  </si>
  <si>
    <t>VV</t>
  </si>
  <si>
    <t>"Množství určené pomocí aplikace Výměry.</t>
  </si>
  <si>
    <t>"2,1*(0,650+0,480+0,110)</t>
  </si>
  <si>
    <t>6</t>
  </si>
  <si>
    <t>Úpravy povrchů, podlahy a osazování výplní</t>
  </si>
  <si>
    <t>642942111</t>
  </si>
  <si>
    <t>Osazování zárubní nebo rámů kovových dveřních lisovaných nebo z úhelníků bez dveřních křídel na cementovou maltu, plochy otvoru do 2,5 m2</t>
  </si>
  <si>
    <t>kus</t>
  </si>
  <si>
    <t>-1903094793</t>
  </si>
  <si>
    <t>https://podminky.urs.cz/item/CS_URS_2025_02/642942111</t>
  </si>
  <si>
    <t>M</t>
  </si>
  <si>
    <t>8</t>
  </si>
  <si>
    <t>-1405151133</t>
  </si>
  <si>
    <t>2030850405</t>
  </si>
  <si>
    <t>5</t>
  </si>
  <si>
    <t>-1964190896</t>
  </si>
  <si>
    <t>642942621</t>
  </si>
  <si>
    <t>Osazování zárubní nebo rámů kovových dveřních lisovaných nebo z úhelníků bez dveřních křídel šroubováním, plochy otvoru do 2,5 m2</t>
  </si>
  <si>
    <t>1405903840</t>
  </si>
  <si>
    <t>https://podminky.urs.cz/item/CS_URS_2025_02/642942621</t>
  </si>
  <si>
    <t>7</t>
  </si>
  <si>
    <t>55331456</t>
  </si>
  <si>
    <t>zárubeň jednokřídlá ocelová obložková šroubovací tl stěny 75-100mm rozměru 700/1970, 2100mm</t>
  </si>
  <si>
    <t>-1239564924</t>
  </si>
  <si>
    <t>9</t>
  </si>
  <si>
    <t>Ostatní konstrukce a práce, bourání</t>
  </si>
  <si>
    <t>962031132</t>
  </si>
  <si>
    <t>Bourání příček nebo přizdívek z cihel pálených plných, tl. do 100 mm</t>
  </si>
  <si>
    <t>m2</t>
  </si>
  <si>
    <t>-2138855070</t>
  </si>
  <si>
    <t>https://podminky.urs.cz/item/CS_URS_2025_02/962031132</t>
  </si>
  <si>
    <t>"4,826+ 1,332+1,313+1,167+1,152+0,942</t>
  </si>
  <si>
    <t>997</t>
  </si>
  <si>
    <t>Doprava suti a vybouraných hmot</t>
  </si>
  <si>
    <t>997013111</t>
  </si>
  <si>
    <t>Vnitrostaveništní doprava suti a vybouraných hmot vodorovně do 50 m s naložením základní pro budovy a haly výšky do 6 m</t>
  </si>
  <si>
    <t>t</t>
  </si>
  <si>
    <t>1517698928</t>
  </si>
  <si>
    <t>https://podminky.urs.cz/item/CS_URS_2025_02/997013111</t>
  </si>
  <si>
    <t>10</t>
  </si>
  <si>
    <t>997013501</t>
  </si>
  <si>
    <t>Odvoz suti a vybouraných hmot na skládku nebo meziskládku se složením, na vzdálenost do 1 km</t>
  </si>
  <si>
    <t>-654187192</t>
  </si>
  <si>
    <t>https://podminky.urs.cz/item/CS_URS_2025_02/997013501</t>
  </si>
  <si>
    <t>11</t>
  </si>
  <si>
    <t>997013509</t>
  </si>
  <si>
    <t>Odvoz suti a vybouraných hmot na skládku nebo meziskládku se složením, na vzdálenost Příplatek k ceně za každý další započatý 1 km přes 1 km</t>
  </si>
  <si>
    <t>-1929316710</t>
  </si>
  <si>
    <t>https://podminky.urs.cz/item/CS_URS_2025_02/997013509</t>
  </si>
  <si>
    <t>997013603</t>
  </si>
  <si>
    <t>Poplatek za uložení stavebního odpadu na skládce (skládkovné) cihelného zatříděného do Katalogu odpadů pod kódem 17 01 02</t>
  </si>
  <si>
    <t>876258262</t>
  </si>
  <si>
    <t>https://podminky.urs.cz/item/CS_URS_2025_02/997013603</t>
  </si>
  <si>
    <t>PSV</t>
  </si>
  <si>
    <t>Práce a dodávky PSV</t>
  </si>
  <si>
    <t>721</t>
  </si>
  <si>
    <t>Zdravotechnika - vnitřní kanalizace</t>
  </si>
  <si>
    <t>721173401R</t>
  </si>
  <si>
    <t>Opravy a úpravy kanalizace v objektu</t>
  </si>
  <si>
    <t>kpl</t>
  </si>
  <si>
    <t>16</t>
  </si>
  <si>
    <t>1911707729</t>
  </si>
  <si>
    <t>722</t>
  </si>
  <si>
    <t>Zdravotechnika - vnitřní vodovod</t>
  </si>
  <si>
    <t>14</t>
  </si>
  <si>
    <t>722174003R</t>
  </si>
  <si>
    <t>Potrubí vodovodní opravy a úpravy</t>
  </si>
  <si>
    <t>-32825347</t>
  </si>
  <si>
    <t>725</t>
  </si>
  <si>
    <t>Zdravotechnika - zařizovací předměty</t>
  </si>
  <si>
    <t>15</t>
  </si>
  <si>
    <t>725110811</t>
  </si>
  <si>
    <t>Demontáž klozetů splachovacíchch s nádrží nebo tlakovým splachovačem</t>
  </si>
  <si>
    <t>soubor</t>
  </si>
  <si>
    <t>-1515903127</t>
  </si>
  <si>
    <t>https://podminky.urs.cz/item/CS_URS_2025_02/725110811</t>
  </si>
  <si>
    <t>"2,000</t>
  </si>
  <si>
    <t>725210821</t>
  </si>
  <si>
    <t>Demontáž umyvadel bez výtokových armatur umyvadel</t>
  </si>
  <si>
    <t>1674776504</t>
  </si>
  <si>
    <t>https://podminky.urs.cz/item/CS_URS_2025_02/725210821</t>
  </si>
  <si>
    <t>"1,000</t>
  </si>
  <si>
    <t>17</t>
  </si>
  <si>
    <t>2043873520</t>
  </si>
  <si>
    <t>18</t>
  </si>
  <si>
    <t>725220841</t>
  </si>
  <si>
    <t>Demontáž van ocelových rohových</t>
  </si>
  <si>
    <t>-384480501</t>
  </si>
  <si>
    <t>https://podminky.urs.cz/item/CS_URS_2025_02/725220841</t>
  </si>
  <si>
    <t>19</t>
  </si>
  <si>
    <t>725240812</t>
  </si>
  <si>
    <t>Demontáž sprchových kabin a vaniček bez výtokových armatur vaniček</t>
  </si>
  <si>
    <t>-277066454</t>
  </si>
  <si>
    <t>https://podminky.urs.cz/item/CS_URS_2025_02/725240812</t>
  </si>
  <si>
    <t>20</t>
  </si>
  <si>
    <t>-1863731111</t>
  </si>
  <si>
    <t>725241112</t>
  </si>
  <si>
    <t>Sprchové vaničky akrylátové čtvercové 900x900 mm</t>
  </si>
  <si>
    <t>-1020804345</t>
  </si>
  <si>
    <t>https://podminky.urs.cz/item/CS_URS_2025_02/725241112</t>
  </si>
  <si>
    <t>22</t>
  </si>
  <si>
    <t>725244103</t>
  </si>
  <si>
    <t>Sprchové dveře a zástěny dveře sprchové do niky rámové se skleněnou výplní tl. 5 mm otvíravé jednokřídlové, na vaničku šířky 900 mm</t>
  </si>
  <si>
    <t>-77932585</t>
  </si>
  <si>
    <t>https://podminky.urs.cz/item/CS_URS_2025_02/725244103</t>
  </si>
  <si>
    <t>23</t>
  </si>
  <si>
    <t>172369618</t>
  </si>
  <si>
    <t>24</t>
  </si>
  <si>
    <t>1549820174</t>
  </si>
  <si>
    <t>25</t>
  </si>
  <si>
    <t>998725101</t>
  </si>
  <si>
    <t>Přesun hmot pro zařizovací předměty stanovený z hmotnosti přesunovaného materiálu vodorovná dopravní vzdálenost do 50 m základní v objektech výšky do 6 m</t>
  </si>
  <si>
    <t>266584002</t>
  </si>
  <si>
    <t>https://podminky.urs.cz/item/CS_URS_2025_02/998725101</t>
  </si>
  <si>
    <t>26</t>
  </si>
  <si>
    <t>27</t>
  </si>
  <si>
    <t>763</t>
  </si>
  <si>
    <t>Konstrukce suché výstavby</t>
  </si>
  <si>
    <t>28</t>
  </si>
  <si>
    <t>SDK příčka SK 12 tl 125 mm profil CW+UW 100 desky 1x RB (A) 12,5 TI 50 mm 15 kg/m3 EI 30 Rw 47 dB</t>
  </si>
  <si>
    <t>1751807815</t>
  </si>
  <si>
    <t>"2,4*(3,383+4,417+3,465+3,465)</t>
  </si>
  <si>
    <t>29</t>
  </si>
  <si>
    <t>SDK stěna předsazená W625 tl 112,5 mm profil CW+UW 100 deska 1x WHITE (A) 12,5 bez TI EI 15</t>
  </si>
  <si>
    <t>-1975136579</t>
  </si>
  <si>
    <t>"2,5*(4,412)</t>
  </si>
  <si>
    <t>30</t>
  </si>
  <si>
    <t>SDK podhled D112 deska 1x RED PIANO (DF) 12,5 bez izolace dvouvrstvá spodní kce profil CD+UD, REI do 90</t>
  </si>
  <si>
    <t>89678993</t>
  </si>
  <si>
    <t>"27,680+44,730</t>
  </si>
  <si>
    <t>31</t>
  </si>
  <si>
    <t>998763301</t>
  </si>
  <si>
    <t>Přesun hmot pro konstrukce montované z desek sádrokartonových, sádrovláknitých, cementovláknitých nebo cementových stanovený z hmotnosti přesunovaného materiálu vodorovná dopravní vzdálenost do 50 m základní v objektech výšky do 6 m</t>
  </si>
  <si>
    <t>1348619523</t>
  </si>
  <si>
    <t>https://podminky.urs.cz/item/CS_URS_2025_02/998763301</t>
  </si>
  <si>
    <t>766</t>
  </si>
  <si>
    <t>Konstrukce truhlářské</t>
  </si>
  <si>
    <t>32</t>
  </si>
  <si>
    <t>766660001</t>
  </si>
  <si>
    <t>Montáž dveřních křídel dřevěných nebo plastových otevíravých do ocelové zárubně povrchově upravených jednokřídlových, šířky do 800 mm</t>
  </si>
  <si>
    <t>-817045121</t>
  </si>
  <si>
    <t>https://podminky.urs.cz/item/CS_URS_2025_02/766660001</t>
  </si>
  <si>
    <t>"3,000+3,000+7,000</t>
  </si>
  <si>
    <t>33</t>
  </si>
  <si>
    <t>61162080</t>
  </si>
  <si>
    <t>dveře jednokřídlé voštinové povrch laminátový částečně prosklené 800x1970-2100mm</t>
  </si>
  <si>
    <t>1170313933</t>
  </si>
  <si>
    <t>34</t>
  </si>
  <si>
    <t>766691914</t>
  </si>
  <si>
    <t>Ostatní práce vyvěšení nebo zavěšení křídel dřevěných dveřních, plochy do 2 m2</t>
  </si>
  <si>
    <t>-1160411250</t>
  </si>
  <si>
    <t>https://podminky.urs.cz/item/CS_URS_2025_02/766691914</t>
  </si>
  <si>
    <t>35</t>
  </si>
  <si>
    <t>998766101</t>
  </si>
  <si>
    <t>Přesun hmot pro konstrukce truhlářské stanovený z hmotnosti přesunovaného materiálu vodorovná dopravní vzdálenost do 50 m základní v objektech výšky do 6 m</t>
  </si>
  <si>
    <t>1404891239</t>
  </si>
  <si>
    <t>https://podminky.urs.cz/item/CS_URS_2025_02/998766101</t>
  </si>
  <si>
    <t>767</t>
  </si>
  <si>
    <t>Konstrukce zámečnické</t>
  </si>
  <si>
    <t>36</t>
  </si>
  <si>
    <t>767641800</t>
  </si>
  <si>
    <t>Demontáž dveřních zárubní odřezáním od upevnění, plochy dveří do 2,5 m2</t>
  </si>
  <si>
    <t>372027771</t>
  </si>
  <si>
    <t>https://podminky.urs.cz/item/CS_URS_2025_02/767641800</t>
  </si>
  <si>
    <t>37</t>
  </si>
  <si>
    <t>998767101</t>
  </si>
  <si>
    <t>Přesun hmot pro zámečnické konstrukce stanovený z hmotnosti přesunovaného materiálu vodorovná dopravní vzdálenost do 50 m základní v objektech výšky do 6 m</t>
  </si>
  <si>
    <t>-871042571</t>
  </si>
  <si>
    <t>https://podminky.urs.cz/item/CS_URS_2025_02/998767101</t>
  </si>
  <si>
    <t>771</t>
  </si>
  <si>
    <t>Podlahy z dlaždic</t>
  </si>
  <si>
    <t>38</t>
  </si>
  <si>
    <t>771111011</t>
  </si>
  <si>
    <t>Příprava podkladu před provedením dlažby vysátí podlah</t>
  </si>
  <si>
    <t>-1077475655</t>
  </si>
  <si>
    <t>https://podminky.urs.cz/item/CS_URS_2025_02/771111011</t>
  </si>
  <si>
    <t>"6,940+3,590+3,950+2,760+2,930+3,830+16,300+10,380</t>
  </si>
  <si>
    <t>39</t>
  </si>
  <si>
    <t>771121011</t>
  </si>
  <si>
    <t>Příprava podkladu před provedením dlažby nátěr penetrační na podlahu</t>
  </si>
  <si>
    <t>-2027461686</t>
  </si>
  <si>
    <t>https://podminky.urs.cz/item/CS_URS_2025_02/771121011</t>
  </si>
  <si>
    <t>40</t>
  </si>
  <si>
    <t>771151011</t>
  </si>
  <si>
    <t>Příprava podkladu před provedením dlažby samonivelační stěrka min. pevnosti 20 MPa, tloušťky do 3 mm</t>
  </si>
  <si>
    <t>-351307470</t>
  </si>
  <si>
    <t>https://podminky.urs.cz/item/CS_URS_2025_02/771151011</t>
  </si>
  <si>
    <t>41</t>
  </si>
  <si>
    <t>771474111</t>
  </si>
  <si>
    <t>Montáž soklů z dlaždic keramických lepených cementovým flexibilním lepidlem rovných, výšky do 65 mm</t>
  </si>
  <si>
    <t>m</t>
  </si>
  <si>
    <t>2134252836</t>
  </si>
  <si>
    <t>https://podminky.urs.cz/item/CS_URS_2025_02/771474111</t>
  </si>
  <si>
    <t>"32,433+14,837</t>
  </si>
  <si>
    <t>42</t>
  </si>
  <si>
    <t>59761135</t>
  </si>
  <si>
    <t>dlažba keramická slinutá nemrazuvzdorná povrch hladký/matný tl do 10mm přes 9 do 12ks/m2</t>
  </si>
  <si>
    <t>1847726883</t>
  </si>
  <si>
    <t>47,27*1,13 'Přepočtené koeficientem množství</t>
  </si>
  <si>
    <t>43</t>
  </si>
  <si>
    <t>771573810</t>
  </si>
  <si>
    <t>Demontáž podlah z dlaždic keramických lepených</t>
  </si>
  <si>
    <t>1780433001</t>
  </si>
  <si>
    <t>https://podminky.urs.cz/item/CS_URS_2025_02/771573810</t>
  </si>
  <si>
    <t>"31,470+23,890+15,250+1,710+25,480+7,370</t>
  </si>
  <si>
    <t>44</t>
  </si>
  <si>
    <t>998771101</t>
  </si>
  <si>
    <t>Přesun hmot pro podlahy z dlaždic stanovený z hmotnosti přesunovaného materiálu vodorovná dopravní vzdálenost do 50 m základní v objektech výšky do 6 m</t>
  </si>
  <si>
    <t>-157790142</t>
  </si>
  <si>
    <t>https://podminky.urs.cz/item/CS_URS_2025_02/998771101</t>
  </si>
  <si>
    <t>776</t>
  </si>
  <si>
    <t>Podlahy povlakové</t>
  </si>
  <si>
    <t>45</t>
  </si>
  <si>
    <t>776201811</t>
  </si>
  <si>
    <t>Demontáž povlakových podlahovin lepených ručně bez podložky</t>
  </si>
  <si>
    <t>-94920264</t>
  </si>
  <si>
    <t>https://podminky.urs.cz/item/CS_URS_2025_02/776201811</t>
  </si>
  <si>
    <t>"15,17</t>
  </si>
  <si>
    <t>46</t>
  </si>
  <si>
    <t>776301811</t>
  </si>
  <si>
    <t>Demontáž povlakových podlahovin ze schodišťových stupňů bez podložky</t>
  </si>
  <si>
    <t>-1704265645</t>
  </si>
  <si>
    <t>https://podminky.urs.cz/item/CS_URS_2025_02/776301811</t>
  </si>
  <si>
    <t>"1,14+1,14+0,54</t>
  </si>
  <si>
    <t>47</t>
  </si>
  <si>
    <t>776410811</t>
  </si>
  <si>
    <t>Demontáž soklíků nebo lišt pryžových nebo plastových</t>
  </si>
  <si>
    <t>298603188</t>
  </si>
  <si>
    <t>https://podminky.urs.cz/item/CS_URS_2025_02/776410811</t>
  </si>
  <si>
    <t>"15,779</t>
  </si>
  <si>
    <t>48</t>
  </si>
  <si>
    <t>776430811</t>
  </si>
  <si>
    <t>Demontáž soklíků nebo lišt hran schodišťových</t>
  </si>
  <si>
    <t>1328939689</t>
  </si>
  <si>
    <t>https://podminky.urs.cz/item/CS_URS_2025_02/776430811</t>
  </si>
  <si>
    <t>49</t>
  </si>
  <si>
    <t>776111311</t>
  </si>
  <si>
    <t>Příprava podkladu povlakových podlah a stěn vysátí podlah</t>
  </si>
  <si>
    <t>331825687</t>
  </si>
  <si>
    <t>https://podminky.urs.cz/item/CS_URS_2025_02/776111311</t>
  </si>
  <si>
    <t>"27,680+44,730+9,130+9,420+14,200+30,240+19,060+16,270</t>
  </si>
  <si>
    <t>50</t>
  </si>
  <si>
    <t>776121321</t>
  </si>
  <si>
    <t>Příprava podkladu povlakových podlah a stěn penetrace neředěná podlah</t>
  </si>
  <si>
    <t>-416173879</t>
  </si>
  <si>
    <t>https://podminky.urs.cz/item/CS_URS_2025_02/776121321</t>
  </si>
  <si>
    <t>51</t>
  </si>
  <si>
    <t>776141121</t>
  </si>
  <si>
    <t>Příprava podkladu povlakových podlah a stěn vyrovnání samonivelační stěrkou podlah pevnosti 30 MPa, tloušťky do 3 mm</t>
  </si>
  <si>
    <t>40310970</t>
  </si>
  <si>
    <t>https://podminky.urs.cz/item/CS_URS_2025_02/776141121</t>
  </si>
  <si>
    <t>52</t>
  </si>
  <si>
    <t>776221111</t>
  </si>
  <si>
    <t>Montáž podlahovin z PVC lepením standardním lepidlem z pásů</t>
  </si>
  <si>
    <t>2041049857</t>
  </si>
  <si>
    <t>https://podminky.urs.cz/item/CS_URS_2025_02/776221111</t>
  </si>
  <si>
    <t>53</t>
  </si>
  <si>
    <t>28411146</t>
  </si>
  <si>
    <t>podlahovina vinylová homogenní protiskluzná se vsypem a výztuž. vrstvou, třída zátěže 34/43, hořlavost Bfl-s1 tl 4,00mm</t>
  </si>
  <si>
    <t>-1883312560</t>
  </si>
  <si>
    <t>170,73*1,1 'Přepočtené koeficientem množství</t>
  </si>
  <si>
    <t>54</t>
  </si>
  <si>
    <t>776321111</t>
  </si>
  <si>
    <t>Montáž podlahovin z PVC na schodišťové stupně stupnic, šířky do 300 mm</t>
  </si>
  <si>
    <t>-1062073923</t>
  </si>
  <si>
    <t>https://podminky.urs.cz/item/CS_URS_2025_02/776321111</t>
  </si>
  <si>
    <t>"3*1,642</t>
  </si>
  <si>
    <t>55</t>
  </si>
  <si>
    <t>28411143</t>
  </si>
  <si>
    <t>podlahovina vinylová homogenní protiskluzná se vsypem a výztuž. vrstvou, s nopy, třída zátěže 34/43, hořlavost Bfl-s1 tl 2,00mm</t>
  </si>
  <si>
    <t>446976348</t>
  </si>
  <si>
    <t>4,926*0,33 'Přepočtené koeficientem množství</t>
  </si>
  <si>
    <t>56</t>
  </si>
  <si>
    <t>776411111</t>
  </si>
  <si>
    <t>Montáž soklíků lepením obvodových, výšky do 80 mm</t>
  </si>
  <si>
    <t>2052664786</t>
  </si>
  <si>
    <t>https://podminky.urs.cz/item/CS_URS_2025_02/776411111</t>
  </si>
  <si>
    <t>"21,250+28,634+12,167+12,465+15,657+22,862+17,483+16,164</t>
  </si>
  <si>
    <t>57</t>
  </si>
  <si>
    <t>360113564</t>
  </si>
  <si>
    <t>146,682*1,02 'Přepočtené koeficientem množství</t>
  </si>
  <si>
    <t>58</t>
  </si>
  <si>
    <t>998776101</t>
  </si>
  <si>
    <t>Přesun hmot pro podlahy povlakové stanovený z hmotnosti přesunovaného materiálu vodorovná dopravní vzdálenost do 50 m základní v objektech výšky do 6 m</t>
  </si>
  <si>
    <t>1724159670</t>
  </si>
  <si>
    <t>https://podminky.urs.cz/item/CS_URS_2025_02/998776101</t>
  </si>
  <si>
    <t>781</t>
  </si>
  <si>
    <t>Dokončovací práce - obklady</t>
  </si>
  <si>
    <t>59</t>
  </si>
  <si>
    <t>781121011</t>
  </si>
  <si>
    <t>Příprava podkladu před provedením obkladu nátěr penetrační na stěnu</t>
  </si>
  <si>
    <t>1780116142</t>
  </si>
  <si>
    <t>https://podminky.urs.cz/item/CS_URS_2025_02/781121011</t>
  </si>
  <si>
    <t>"2,2*(11,217+7,605+7,994+6,805+7,071+9,027+1,115)</t>
  </si>
  <si>
    <t>60</t>
  </si>
  <si>
    <t>781131112</t>
  </si>
  <si>
    <t>Izolace stěny pod obklad izolace nátěrem nebo stěrkou ve dvou vrstvách</t>
  </si>
  <si>
    <t>-1509895532</t>
  </si>
  <si>
    <t>https://podminky.urs.cz/item/CS_URS_2025_02/781131112</t>
  </si>
  <si>
    <t>61</t>
  </si>
  <si>
    <t>781131241</t>
  </si>
  <si>
    <t>Izolace stěny pod obklad izolace těsnícími izolačními pásy vnitřní kout</t>
  </si>
  <si>
    <t>742097050</t>
  </si>
  <si>
    <t>https://podminky.urs.cz/item/CS_URS_2025_02/781131241</t>
  </si>
  <si>
    <t>62</t>
  </si>
  <si>
    <t>781131242</t>
  </si>
  <si>
    <t>Izolace stěny pod obklad izolace těsnícími izolačními pásy vnější roh</t>
  </si>
  <si>
    <t>441524739</t>
  </si>
  <si>
    <t>https://podminky.urs.cz/item/CS_URS_2025_02/781131242</t>
  </si>
  <si>
    <t>63</t>
  </si>
  <si>
    <t>781131251</t>
  </si>
  <si>
    <t>Izolace stěny pod obklad izolace těsnícími izolačními pásy z manžety pro prostupy potrubí</t>
  </si>
  <si>
    <t>357801343</t>
  </si>
  <si>
    <t>https://podminky.urs.cz/item/CS_URS_2025_02/781131251</t>
  </si>
  <si>
    <t>64</t>
  </si>
  <si>
    <t>781131264</t>
  </si>
  <si>
    <t>Izolace stěny pod obklad izolace těsnícími izolačními pásy mezi podlahou a stěnu</t>
  </si>
  <si>
    <t>1653815837</t>
  </si>
  <si>
    <t>https://podminky.urs.cz/item/CS_URS_2025_02/781131264</t>
  </si>
  <si>
    <t>"11,217+7,605+7,994+6,805+7,071+9,027</t>
  </si>
  <si>
    <t>65</t>
  </si>
  <si>
    <t>781151031</t>
  </si>
  <si>
    <t>Příprava podkladu před provedením obkladu celoplošné vyrovnání podkladu stěrkou, tloušťky 3 mm</t>
  </si>
  <si>
    <t>-38902025</t>
  </si>
  <si>
    <t>https://podminky.urs.cz/item/CS_URS_2025_02/781151031</t>
  </si>
  <si>
    <t>66</t>
  </si>
  <si>
    <t>781472215</t>
  </si>
  <si>
    <t>Montáž keramických obkladů stěn lepených cementovým flexibilním lepidlem hladkých přes 6 do 9 ks/m2</t>
  </si>
  <si>
    <t>-1793659555</t>
  </si>
  <si>
    <t>https://podminky.urs.cz/item/CS_URS_2025_02/781472215</t>
  </si>
  <si>
    <t>67</t>
  </si>
  <si>
    <t>59761708</t>
  </si>
  <si>
    <t>obklad keramický nemrazuvzdorný povrch hladký/lesklý tl do 10mm přes 6 do 9ks/m2</t>
  </si>
  <si>
    <t>1624424638</t>
  </si>
  <si>
    <t>111,835*1,15 'Přepočtené koeficientem množství</t>
  </si>
  <si>
    <t>68</t>
  </si>
  <si>
    <t>998781101</t>
  </si>
  <si>
    <t>Přesun hmot pro obklady keramické stanovený z hmotnosti přesunovaného materiálu vodorovná dopravní vzdálenost do 50 m základní v objektech výšky do 6 m</t>
  </si>
  <si>
    <t>-311994645</t>
  </si>
  <si>
    <t>https://podminky.urs.cz/item/CS_URS_2025_02/998781101</t>
  </si>
  <si>
    <t>784</t>
  </si>
  <si>
    <t>Dokončovací práce - malby a tapety</t>
  </si>
  <si>
    <t>69</t>
  </si>
  <si>
    <t>784111031</t>
  </si>
  <si>
    <t>Omytí podkladu omytí v místnostech výšky do 3,80 m</t>
  </si>
  <si>
    <t>-2023316556</t>
  </si>
  <si>
    <t>https://podminky.urs.cz/item/CS_URS_2025_02/784111031</t>
  </si>
  <si>
    <t>"2,2*(21,250+28,634+12,167+12,465+15,657+22,862+17,483+16,164+32,433+14,837)</t>
  </si>
  <si>
    <t>"27,680+44,730+9,130+9,420+14,200+30,240+19,060+16,270+16,300+10,380+3,830+2,930+2,760+3,950+3,590+6,940</t>
  </si>
  <si>
    <t>70</t>
  </si>
  <si>
    <t>784121001</t>
  </si>
  <si>
    <t>Oškrabání malby v místnostech výšky do 3,80 m</t>
  </si>
  <si>
    <t>-216695849</t>
  </si>
  <si>
    <t>https://podminky.urs.cz/item/CS_URS_2025_02/784121001</t>
  </si>
  <si>
    <t>71</t>
  </si>
  <si>
    <t>784121011</t>
  </si>
  <si>
    <t>Rozmývání podkladu po oškrabání malby v místnostech výšky do 3,80 m</t>
  </si>
  <si>
    <t>1781518830</t>
  </si>
  <si>
    <t>https://podminky.urs.cz/item/CS_URS_2025_02/784121011</t>
  </si>
  <si>
    <t>72</t>
  </si>
  <si>
    <t>784161201</t>
  </si>
  <si>
    <t>Lokální vyrovnání podkladu sádrovou stěrkou, tloušťky do 3 mm, plochy do 0,1 m2 v místnostech výšky do 3,80 m</t>
  </si>
  <si>
    <t>388003296</t>
  </si>
  <si>
    <t>https://podminky.urs.cz/item/CS_URS_2025_02/784161201</t>
  </si>
  <si>
    <t>73</t>
  </si>
  <si>
    <t>784171101</t>
  </si>
  <si>
    <t>Zakrytí nemalovaných ploch (materiál ve specifikaci) včetně pozdějšího odkrytí podlah</t>
  </si>
  <si>
    <t>1862818311</t>
  </si>
  <si>
    <t>https://podminky.urs.cz/item/CS_URS_2025_02/784171101</t>
  </si>
  <si>
    <t>27,680+44,730+9,130+9,420+14,200+30,240+19,060+16,270+16,300+10,380</t>
  </si>
  <si>
    <t>Součet</t>
  </si>
  <si>
    <t>74</t>
  </si>
  <si>
    <t>58124842</t>
  </si>
  <si>
    <t>fólie pro malířské potřeby zakrývací tl 7µ 4x5m</t>
  </si>
  <si>
    <t>101871020</t>
  </si>
  <si>
    <t>197,41*1,05 'Přepočtené koeficientem množství</t>
  </si>
  <si>
    <t>75</t>
  </si>
  <si>
    <t>784181101</t>
  </si>
  <si>
    <t>Penetrace podkladu jednonásobná základní akrylátová bezbarvá v místnostech výšky do 3,80 m</t>
  </si>
  <si>
    <t>1987371156</t>
  </si>
  <si>
    <t>https://podminky.urs.cz/item/CS_URS_2025_02/784181101</t>
  </si>
  <si>
    <t>76</t>
  </si>
  <si>
    <t>784221101</t>
  </si>
  <si>
    <t>Malby z malířských směsí otěruvzdorných za sucha dvojnásobné, bílé za sucha otěruvzdorné dobře v místnostech výšky do 3,80 m</t>
  </si>
  <si>
    <t>-144163303</t>
  </si>
  <si>
    <t>https://podminky.urs.cz/item/CS_URS_2025_02/784221101</t>
  </si>
  <si>
    <t>Práce a dodávky M</t>
  </si>
  <si>
    <t>21-M</t>
  </si>
  <si>
    <t>Elektromontáže</t>
  </si>
  <si>
    <t>77</t>
  </si>
  <si>
    <t>210280001</t>
  </si>
  <si>
    <t>Zkoušky a prohlídky elektrických rozvodů a zařízení celková prohlídka, zkoušení, měření a vyhotovení revizní zprávy pro objem montážních prací do 100 tisíc Kč</t>
  </si>
  <si>
    <t>-1785375733</t>
  </si>
  <si>
    <t>https://podminky.urs.cz/item/CS_URS_2025_02/210280001</t>
  </si>
  <si>
    <t>78</t>
  </si>
  <si>
    <t>210800413</t>
  </si>
  <si>
    <t>Montáž izolovaných vodičů měděných do 1 kV bez ukončení uložených v trubkách nebo lištách zatažených plných nebo laněných s PVC pláštěm, bezhalogenových, ohniodolných (např. CY, CHAH-V) průřezu žíly 25 až 35 mm2</t>
  </si>
  <si>
    <t>-1080834744</t>
  </si>
  <si>
    <t>https://podminky.urs.cz/item/CS_URS_2025_02/210800413</t>
  </si>
  <si>
    <t>VRN</t>
  </si>
  <si>
    <t>Vedlejší rozpočtové náklady</t>
  </si>
  <si>
    <t>VRN3</t>
  </si>
  <si>
    <t>Zařízení staveniště</t>
  </si>
  <si>
    <t>79</t>
  </si>
  <si>
    <t>030001000</t>
  </si>
  <si>
    <t>…</t>
  </si>
  <si>
    <t>1024</t>
  </si>
  <si>
    <t>354520259</t>
  </si>
  <si>
    <t>https://podminky.urs.cz/item/CS_URS_2025_02/030001000</t>
  </si>
  <si>
    <t>VRN7</t>
  </si>
  <si>
    <t>Provozní vlivy</t>
  </si>
  <si>
    <t>80</t>
  </si>
  <si>
    <t>070001000</t>
  </si>
  <si>
    <t>-2085342840</t>
  </si>
  <si>
    <t>https://podminky.urs.cz/item/CS_URS_2025_02/070001000</t>
  </si>
  <si>
    <t>VV0008</t>
  </si>
  <si>
    <t>Výkaz (12)</t>
  </si>
  <si>
    <t>11,4</t>
  </si>
  <si>
    <t>VV0009</t>
  </si>
  <si>
    <t>Výkaz (13)</t>
  </si>
  <si>
    <t>0,446</t>
  </si>
  <si>
    <t>VV0012</t>
  </si>
  <si>
    <t>Výkaz (14)</t>
  </si>
  <si>
    <t>129,67</t>
  </si>
  <si>
    <t>Výkaz (15)</t>
  </si>
  <si>
    <t>1,2</t>
  </si>
  <si>
    <t>VV0014</t>
  </si>
  <si>
    <t>Výkaz (16)</t>
  </si>
  <si>
    <t>323,545</t>
  </si>
  <si>
    <t>Výkaz (17)</t>
  </si>
  <si>
    <t>1,416</t>
  </si>
  <si>
    <t>Výkaz (18)</t>
  </si>
  <si>
    <t>27,442</t>
  </si>
  <si>
    <t>SO 02 - Bistro a garáž</t>
  </si>
  <si>
    <t>Výkaz (40)</t>
  </si>
  <si>
    <t>Výkaz (41)</t>
  </si>
  <si>
    <t>50,284</t>
  </si>
  <si>
    <t>VV0019</t>
  </si>
  <si>
    <t>Výkaz (42)</t>
  </si>
  <si>
    <t>2,602</t>
  </si>
  <si>
    <t>Výkaz (44)</t>
  </si>
  <si>
    <t>62,65</t>
  </si>
  <si>
    <t>Výkaz (45)</t>
  </si>
  <si>
    <t>169,31</t>
  </si>
  <si>
    <t>311231116</t>
  </si>
  <si>
    <t>Zdivo z cihel pálených nosné z cihel plných dl. 290 mm P 7 až 15, na maltu MC-5 nebo MC-10</t>
  </si>
  <si>
    <t>-1157938110</t>
  </si>
  <si>
    <t>https://podminky.urs.cz/item/CS_URS_2025_02/311231116</t>
  </si>
  <si>
    <t>"0,6*2</t>
  </si>
  <si>
    <t>-1194087711</t>
  </si>
  <si>
    <t>"2,5* (26,208+31,825+19,517)</t>
  </si>
  <si>
    <t>"12,520+14,250+2,380+58,290+42,230</t>
  </si>
  <si>
    <t>612131121</t>
  </si>
  <si>
    <t>Podkladní a spojovací vrstva vnitřních omítaných ploch penetrace disperzní nanášená ručně stěn</t>
  </si>
  <si>
    <t>-912126265</t>
  </si>
  <si>
    <t>https://podminky.urs.cz/item/CS_URS_2025_02/612131121</t>
  </si>
  <si>
    <t>"2*(5,717* 2,4)</t>
  </si>
  <si>
    <t>612321111</t>
  </si>
  <si>
    <t>Omítka vápenocementová vnitřních ploch nanášená ručně jednovrstvá, tloušťky do 10 mm hrubá zatřená svislých konstrukcí stěn</t>
  </si>
  <si>
    <t>1162808064</t>
  </si>
  <si>
    <t>https://podminky.urs.cz/item/CS_URS_2025_02/612321111</t>
  </si>
  <si>
    <t>612321131</t>
  </si>
  <si>
    <t>Vápenocementový štuk vnitřních ploch tloušťky do 3 mm svislých konstrukcí stěn</t>
  </si>
  <si>
    <t>-922019706</t>
  </si>
  <si>
    <t>https://podminky.urs.cz/item/CS_URS_2025_02/612321131</t>
  </si>
  <si>
    <t>-1092368326</t>
  </si>
  <si>
    <t>"2,4*(1,85+1,32+1,58)</t>
  </si>
  <si>
    <t>962032230</t>
  </si>
  <si>
    <t>Bourání zdiva nadzákladového z cihel pálených plných nebo lícových nebo vápenopískových na maltu vápennou nebo vápenocementovou, objemu do 1 m3</t>
  </si>
  <si>
    <t>-1005479169</t>
  </si>
  <si>
    <t>https://podminky.urs.cz/item/CS_URS_2025_02/962032230</t>
  </si>
  <si>
    <t>"1,18*0,42*0,9</t>
  </si>
  <si>
    <t>968082016</t>
  </si>
  <si>
    <t>Vybourání plastových rámů oken s křídly, dveřních zárubní, vrat rámu oken s křídly, plochy přes 1 do 2 m2</t>
  </si>
  <si>
    <t>1374826251</t>
  </si>
  <si>
    <t>https://podminky.urs.cz/item/CS_URS_2025_02/968082016</t>
  </si>
  <si>
    <t>"1,18* 1,2</t>
  </si>
  <si>
    <t>1303418726</t>
  </si>
  <si>
    <t>-679645304</t>
  </si>
  <si>
    <t>-972605306</t>
  </si>
  <si>
    <t>807977126</t>
  </si>
  <si>
    <t>633129778</t>
  </si>
  <si>
    <t>-1443268015</t>
  </si>
  <si>
    <t>-334048577</t>
  </si>
  <si>
    <t>-1570190413</t>
  </si>
  <si>
    <t>725220851</t>
  </si>
  <si>
    <t>Demontáž van akrylátových</t>
  </si>
  <si>
    <t>-1548288255</t>
  </si>
  <si>
    <t>https://podminky.urs.cz/item/CS_URS_2025_02/725220851</t>
  </si>
  <si>
    <t>189500737</t>
  </si>
  <si>
    <t>421583119</t>
  </si>
  <si>
    <t>-448844914</t>
  </si>
  <si>
    <t>997212539</t>
  </si>
  <si>
    <t>87540778</t>
  </si>
  <si>
    <t>-1669036821</t>
  </si>
  <si>
    <t>1578304663</t>
  </si>
  <si>
    <t>-2079717814</t>
  </si>
  <si>
    <t>1875684356</t>
  </si>
  <si>
    <t>"2,6*(5,717+6,408+2,203+3,428+1,584)</t>
  </si>
  <si>
    <t>743534676</t>
  </si>
  <si>
    <t>"1,296+1,306</t>
  </si>
  <si>
    <t>210208779</t>
  </si>
  <si>
    <t>633616118</t>
  </si>
  <si>
    <t>-52986113</t>
  </si>
  <si>
    <t>766660411</t>
  </si>
  <si>
    <t>Montáž vchodových dveří včetně rámu do zdiva jednokřídlových bez nadsvětlíku</t>
  </si>
  <si>
    <t>-785986697</t>
  </si>
  <si>
    <t>https://podminky.urs.cz/item/CS_URS_2025_02/766660411</t>
  </si>
  <si>
    <t>RMAT0001</t>
  </si>
  <si>
    <t>dveře vchodové</t>
  </si>
  <si>
    <t>1380279730</t>
  </si>
  <si>
    <t>1,16666666666667*1,8 'Přepočtené koeficientem množství</t>
  </si>
  <si>
    <t>-297863254</t>
  </si>
  <si>
    <t>805791531</t>
  </si>
  <si>
    <t>"+42,230+58,290+2,380+14,250+12,520</t>
  </si>
  <si>
    <t>2039069560</t>
  </si>
  <si>
    <t>-1803889580</t>
  </si>
  <si>
    <t>771151022</t>
  </si>
  <si>
    <t>Příprava podkladu před provedením dlažby samonivelační stěrka min. pevnosti 30 MPa, tloušťky přes 3 do 5 mm</t>
  </si>
  <si>
    <t>-1784337586</t>
  </si>
  <si>
    <t>https://podminky.urs.cz/item/CS_URS_2025_02/771151022</t>
  </si>
  <si>
    <t>771574415</t>
  </si>
  <si>
    <t>Montáž podlah z dlaždic keramických lepených cementovým flexibilním lepidlem hladkých, tloušťky do 10 mm přes 6 do 9 ks/m2</t>
  </si>
  <si>
    <t>-1743346121</t>
  </si>
  <si>
    <t>https://podminky.urs.cz/item/CS_URS_2025_02/771574415</t>
  </si>
  <si>
    <t>59761176</t>
  </si>
  <si>
    <t>dlažba keramická nemrazuvzdorná R9 povrch hladký/matný tl do 10mm přes 6 do 9ks/m2</t>
  </si>
  <si>
    <t>-1743441038</t>
  </si>
  <si>
    <t>129,67*1,1 'Přepočtené koeficientem množství</t>
  </si>
  <si>
    <t>-258820627</t>
  </si>
  <si>
    <t>705274121</t>
  </si>
  <si>
    <t>"2,2*(9,466+6,998+8,328+6,192+6,552+7,992+17,122)</t>
  </si>
  <si>
    <t>"11,380+3,500+2,570+2,380+4,320+2,860+4,470</t>
  </si>
  <si>
    <t>-261315819</t>
  </si>
  <si>
    <t>1474154897</t>
  </si>
  <si>
    <t>1813172292</t>
  </si>
  <si>
    <t>1544355854</t>
  </si>
  <si>
    <t>"17,122+7,992+6,552+6,192+8,328+6,998+9,466</t>
  </si>
  <si>
    <t>-1862760996</t>
  </si>
  <si>
    <t>838383603</t>
  </si>
  <si>
    <t>515201703</t>
  </si>
  <si>
    <t>-1624636945</t>
  </si>
  <si>
    <t>-2016348690</t>
  </si>
  <si>
    <t>1221261267</t>
  </si>
  <si>
    <t>-1626753948</t>
  </si>
  <si>
    <t>76252066</t>
  </si>
  <si>
    <t>1462786361</t>
  </si>
  <si>
    <t>"42,230+58,290+2,380+14,250+12,520</t>
  </si>
  <si>
    <t>-695925219</t>
  </si>
  <si>
    <t>-1724532997</t>
  </si>
  <si>
    <t>784211001</t>
  </si>
  <si>
    <t>Malby z malířských směsí oděruvzdorných za mokra jednonásobné, bílé za mokra odruvzdorné výborně v místnostech výšky do 3,80 m</t>
  </si>
  <si>
    <t>522808300</t>
  </si>
  <si>
    <t>https://podminky.urs.cz/item/CS_URS_2025_02/784211001</t>
  </si>
  <si>
    <t>-990698833</t>
  </si>
  <si>
    <t>SEZNAM FIGUR</t>
  </si>
  <si>
    <t>Výměra</t>
  </si>
  <si>
    <t>4,826+ 1,332+1,313+1,167+1,152+0,942</t>
  </si>
  <si>
    <t>Použití figury:</t>
  </si>
  <si>
    <t>Bourání příček nebo přizdívek z cihel pálených plných tl do 100 mm</t>
  </si>
  <si>
    <t>VV0002</t>
  </si>
  <si>
    <t>Výkaz (2)</t>
  </si>
  <si>
    <t>Demontáž lepených povlakových podlah bez podložky ručně</t>
  </si>
  <si>
    <t>1,14+1,14+0,54</t>
  </si>
  <si>
    <t>Odstranění lepených podlahovin bez podložky ze schodišťových stupňů</t>
  </si>
  <si>
    <t>Odstranění soklíků a lišt pryžových nebo plastových</t>
  </si>
  <si>
    <t>Odstranění hran schodišťových</t>
  </si>
  <si>
    <t>2,4*(3,383+4,417+3,465+3,465)</t>
  </si>
  <si>
    <t>Výkaz (8)</t>
  </si>
  <si>
    <t>Výkaz (9)</t>
  </si>
  <si>
    <t>3,35</t>
  </si>
  <si>
    <t>VV0010</t>
  </si>
  <si>
    <t>Výkaz (10)</t>
  </si>
  <si>
    <t>VV0011</t>
  </si>
  <si>
    <t>Výkaz (11)</t>
  </si>
  <si>
    <t>Výkaz (19)</t>
  </si>
  <si>
    <t>2,4*(2,187+1,274)</t>
  </si>
  <si>
    <t>2,000</t>
  </si>
  <si>
    <t>Demontáž klozetů splachovacích s nádrží</t>
  </si>
  <si>
    <t>1,000</t>
  </si>
  <si>
    <t>Demontáž umyvadel bez výtokových armatur</t>
  </si>
  <si>
    <t>31,470+23,890+15,250+1,710+25,480+7,370</t>
  </si>
  <si>
    <t>2,1*(0,650+0,480+0,110)</t>
  </si>
  <si>
    <t>Zazdívka otvorů pl přes 1 do 4 m2 ve zdivu nadzákladovém cihlami pálenými na MC</t>
  </si>
  <si>
    <t>2,5*(4,412)</t>
  </si>
  <si>
    <t>Výkaz (26)</t>
  </si>
  <si>
    <t>3,000</t>
  </si>
  <si>
    <t>Osazování zárubní nebo rámů dveřních kovových do 2,5 m2 na MC</t>
  </si>
  <si>
    <t>VV0020</t>
  </si>
  <si>
    <t>Výkaz (27)</t>
  </si>
  <si>
    <t>3,000+3,000+7,000</t>
  </si>
  <si>
    <t>Montáž dveřních křídel otvíravých jednokřídlových š do 0,8 m do ocelové zárubně</t>
  </si>
  <si>
    <t>2,2*(11,217+7,605+7,994+6,805+7,071+9,027+1,115)</t>
  </si>
  <si>
    <t>Nátěr penetrační na stěnu</t>
  </si>
  <si>
    <t>11,217+7,605+7,994+6,805+7,071+9,027</t>
  </si>
  <si>
    <t>Izolace pod obklad nátěrem nebo stěrkou ve dvou vrstvách</t>
  </si>
  <si>
    <t>Izolace pod obklad těsnícími pásy mezi podlahou a stěnou</t>
  </si>
  <si>
    <t>VV0024</t>
  </si>
  <si>
    <t>Výkaz (31)</t>
  </si>
  <si>
    <t>2,2*(24)</t>
  </si>
  <si>
    <t>Izolace pod obklad těsnícími pásy vnitřní kout</t>
  </si>
  <si>
    <t>Montáž obkladů keramických hladkých lepených cementovým flexibilním lepidlem přes 6 do 9 ks/m2</t>
  </si>
  <si>
    <t>6,940+3,590+3,950+2,760+2,930+3,830+16,300+10,380</t>
  </si>
  <si>
    <t>Vysátí podkladu před pokládkou dlažby</t>
  </si>
  <si>
    <t>32,433+14,837</t>
  </si>
  <si>
    <t>Montáž soklů z dlaždic keramických rovných lepených cementovým flexibilním lepidlem v do 65 mm</t>
  </si>
  <si>
    <t>27,680+44,730+9,130+9,420+14,200+30,240+19,060+16,270</t>
  </si>
  <si>
    <t>Vysátí podkladu povlakových podlah</t>
  </si>
  <si>
    <t>3*1,642</t>
  </si>
  <si>
    <t>Montáž podlahovin z PVC na stupnice šířky do 300 mm</t>
  </si>
  <si>
    <t>21,250+28,634+12,167+12,465+15,657+22,862+17,483+16,164</t>
  </si>
  <si>
    <t>Montáž obvodových soklíků výšky do 80 mm</t>
  </si>
  <si>
    <t>27,680+44,730</t>
  </si>
  <si>
    <t>2,2*(21,250+28,634+12,167+12,465+15,657+22,862+17,483+16,164+32,433+14,837)</t>
  </si>
  <si>
    <t>27,680+44,730+9,130+9,420+14,200+30,240+19,060+16,270+16,300+10,380+3,830+2,930+2,760+3,950+3,590+6,940</t>
  </si>
  <si>
    <t>Omytí podkladu v místnostech v do 3,80 m</t>
  </si>
  <si>
    <t>15,703</t>
  </si>
  <si>
    <t>2,820</t>
  </si>
  <si>
    <t>8,306</t>
  </si>
  <si>
    <t>2,4*(1,85+1,32+1,58)</t>
  </si>
  <si>
    <t>1,18*0,42*0,9</t>
  </si>
  <si>
    <t>Bourání zdiva z cihel pálených nebo vápenopískových na MV nebo MVC do 1 m3</t>
  </si>
  <si>
    <t>+42,230+58,290+2,380+14,250+12,520</t>
  </si>
  <si>
    <t>Nátěr penetrační na podlahu</t>
  </si>
  <si>
    <t>Samonivelační stěrka podlah pevnosti 30 MPa tl přes 3 do 5 mm</t>
  </si>
  <si>
    <t>Montáž podlah keramických hladkých lepených cementovým flexibilním lepidlem přes 6 do 9 ks/m2</t>
  </si>
  <si>
    <t>0,6*2</t>
  </si>
  <si>
    <t>Zdivo nosné z cihel dl 290 mm P7 až 15 na MC 5 nebo MC 10</t>
  </si>
  <si>
    <t>2,5* (26,208+31,825+19,517)</t>
  </si>
  <si>
    <t>12,520+14,250+2,380+58,290+42,230</t>
  </si>
  <si>
    <t>Základní akrylátová jednonásobná bezbarvá penetrace podkladu v místnostech v do 3,80 m</t>
  </si>
  <si>
    <t>1,18* 1,2</t>
  </si>
  <si>
    <t>Vybourání plastových rámů oken včetně křídel plochy přes 1 do 2 m2</t>
  </si>
  <si>
    <t>2*(5,717* 2,4)</t>
  </si>
  <si>
    <t>Penetrační disperzní nátěr vnitřních stěn nanášený ručně</t>
  </si>
  <si>
    <t>Vápenocementová omítka hrubá jednovrstvá zatřená vnitřních stěn nanášená ručně</t>
  </si>
  <si>
    <t>Vápenocementový štuk vnitřních stěn tloušťky do 3 mm</t>
  </si>
  <si>
    <t>42,230+58,290+2,380+14,250+12,520</t>
  </si>
  <si>
    <t>Zakrytí vnitřních podlah včetně pozdějšího odkrytí</t>
  </si>
  <si>
    <t>2,6*(5,717+6,408+2,203+3,428+1,584)</t>
  </si>
  <si>
    <t>1,296+1,306</t>
  </si>
  <si>
    <t>Výkaz (43)</t>
  </si>
  <si>
    <t>2,2* (17,122+7,992+6,552+6,192+8,328+6,998+9,466)</t>
  </si>
  <si>
    <t>17,122+7,992+6,552+6,192+8,328+6,998+9,466</t>
  </si>
  <si>
    <t>2,2*(9,466+6,998+8,328+6,192+6,552+7,992+17,122)</t>
  </si>
  <si>
    <t>11,380+3,500+2,570+2,380+4,320+2,860+4,470</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</si>
  <si>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</si>
  <si>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</si>
  <si>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</si>
  <si>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</si>
  <si>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8"/>
        <rFont val="Arial CE"/>
        <charset val="238"/>
      </rPr>
      <t xml:space="preserve">Rekapitulace stavby </t>
    </r>
    <r>
      <rPr>
        <sz val="8"/>
        <rFont val="Arial CE"/>
        <charset val="238"/>
      </rPr>
      <t>obsahuje sestavu Rekapitulace stavby a Rekapitulace objektů stavby a soupisů prací.</t>
    </r>
  </si>
  <si>
    <r>
      <t xml:space="preserve">V sestavě </t>
    </r>
    <r>
      <rPr>
        <b/>
        <sz val="8"/>
        <rFont val="Arial CE"/>
        <charset val="238"/>
      </rPr>
      <t>Rekapitulace stavby</t>
    </r>
    <r>
      <rPr>
        <sz val="8"/>
        <rFont val="Arial CE"/>
        <charset val="238"/>
      </rPr>
      <t xml:space="preserve"> jsou uvedeny informace identifikující předmět veřejné zakázky na stavební práce, KSO, CC-CZ, CZ-CPV, CZ-CPA a rekapitulaci </t>
    </r>
  </si>
  <si>
    <t>celkové nabídkové ceny účastníka.</t>
  </si>
  <si>
    <t xml:space="preserve">Termínem "učastník" (resp. zhotovitel) se myslí "účastník zadávacího řízení" ve smyslu zákona o zadávání veřejných zakázek. </t>
  </si>
  <si>
    <r>
      <t xml:space="preserve">V sestavě </t>
    </r>
    <r>
      <rPr>
        <b/>
        <sz val="8"/>
        <rFont val="Arial CE"/>
        <charset val="238"/>
      </rPr>
      <t>Rekapitulace objektů stavby a soupisů prací</t>
    </r>
    <r>
      <rPr>
        <sz val="8"/>
        <rFont val="Arial CE"/>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</si>
  <si>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</si>
  <si>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</si>
  <si>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</si>
  <si>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</si>
  <si>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</si>
  <si>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</si>
  <si>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</si>
  <si>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</si>
  <si>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</si>
  <si>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</si>
  <si>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</si>
  <si>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</si>
  <si>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</si>
  <si>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8"/>
        <rFont val="Arial CE"/>
        <charset val="238"/>
      </rPr>
      <t xml:space="preserve">Soupis prací </t>
    </r>
    <r>
      <rPr>
        <sz val="8"/>
        <rFont val="Arial CE"/>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</si>
  <si>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</si>
  <si>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8"/>
        <rFont val="Arial CE"/>
        <charset val="238"/>
      </rPr>
      <t>Krycí list soupisu</t>
    </r>
    <r>
      <rPr>
        <sz val="8"/>
        <rFont val="Arial CE"/>
        <charset val="238"/>
      </rPr>
      <t xml:space="preserve"> obsahuje rekapitulaci informací o předmětu veřejné zakázky ze sestavy Rekapitulace stavby, informaci o zařazení objektu do KSO, </t>
    </r>
  </si>
  <si>
    <t>CC-CZ, CZ-CPV, CZ-CPA a rekapitulaci celkové nabídkové ceny účastníka za aktuální soupis prací.</t>
  </si>
  <si>
    <r>
      <rPr>
        <b/>
        <sz val="8"/>
        <rFont val="Arial CE"/>
        <charset val="238"/>
      </rPr>
      <t>Rekapitulace členění soupisu prací</t>
    </r>
    <r>
      <rPr>
        <sz val="8"/>
        <rFont val="Arial CE"/>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</si>
  <si>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</si>
  <si>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8"/>
        <rFont val="Arial CE"/>
        <charset val="238"/>
      </rPr>
      <t xml:space="preserve">Soupis prací </t>
    </r>
    <r>
      <rPr>
        <sz val="8"/>
        <rFont val="Arial CE"/>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</si>
  <si>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</si>
  <si>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</si>
  <si>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</si>
  <si>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</si>
  <si>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 FIG - rozpad figur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</si>
  <si>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</si>
  <si>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</si>
  <si>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</si>
  <si>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</si>
  <si>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</si>
  <si>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</si>
  <si>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</si>
  <si>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</si>
  <si>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</si>
  <si>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</si>
  <si>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</si>
  <si>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</si>
  <si>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</si>
  <si>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</si>
  <si>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</si>
  <si>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</si>
  <si>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</si>
  <si>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</si>
  <si>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Účastník je pro podání nabídky povinen vyplnit žlutě podbarvená pole: </t>
  </si>
  <si>
    <t xml:space="preserve">Pole Účastník v sestavě Rekapitulace stavby - zde účastník vyplní svůj název (název subjektu) </t>
  </si>
  <si>
    <t>Pole IČ a DIČ v sestavě Rekapitulace stavby - zde účastník vyplní svoje IČ a DIČ</t>
  </si>
  <si>
    <t>Datum v sestavě Rekapitulace stavby - zde účastník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</si>
  <si>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</si>
  <si>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</si>
  <si>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</si>
  <si>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</si>
  <si>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</si>
  <si>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</si>
  <si>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Účastník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</si>
  <si>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</si>
  <si>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</si>
  <si>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</si>
  <si>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</si>
  <si>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</si>
  <si>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</si>
  <si>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</si>
  <si>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</si>
  <si>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</si>
  <si>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</si>
  <si>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</si>
  <si>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</si>
  <si>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</si>
  <si>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</si>
  <si>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</si>
  <si>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</si>
  <si>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</si>
  <si>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</si>
  <si>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</si>
  <si>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</si>
  <si>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</si>
  <si>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</si>
  <si>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</si>
  <si>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</si>
  <si>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</si>
  <si>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</si>
  <si>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</si>
  <si>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</si>
  <si>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</si>
  <si>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</si>
  <si>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</si>
  <si>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</si>
  <si>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</si>
  <si>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</si>
  <si>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Účastník</t>
  </si>
  <si>
    <t>Účastník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</si>
  <si>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</si>
  <si>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</si>
  <si>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</si>
  <si>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</si>
  <si>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</si>
  <si>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</si>
  <si>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</si>
  <si>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</si>
  <si>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</si>
  <si>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</si>
  <si>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</si>
  <si>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</si>
  <si>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</si>
  <si>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</si>
  <si>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</si>
  <si>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</si>
  <si>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</si>
  <si>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</si>
  <si>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</si>
  <si>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</si>
  <si>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</si>
  <si>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</si>
  <si>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</si>
  <si>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</si>
  <si>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</si>
  <si>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</si>
  <si>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</si>
  <si>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</si>
  <si>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</si>
  <si>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</si>
  <si>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</si>
  <si>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</si>
  <si>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</si>
  <si>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</si>
  <si>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</si>
  <si>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</si>
  <si>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</si>
  <si>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</si>
  <si>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</si>
  <si>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</si>
  <si>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</si>
  <si>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</si>
  <si>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</si>
  <si>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</si>
  <si>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</si>
  <si>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</si>
  <si>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</si>
  <si>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</si>
  <si>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</si>
  <si>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</si>
  <si>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</si>
  <si>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</si>
  <si>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</si>
  <si>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</si>
  <si>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</si>
  <si>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</si>
  <si>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</si>
  <si>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</si>
  <si>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</si>
  <si>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</si>
  <si>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</si>
  <si>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</si>
  <si>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</si>
  <si>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fig</t>
  </si>
  <si>
    <t>Rozpad figur</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</si>
  <si>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</si>
  <si>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</si>
  <si>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</si>
  <si>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</si>
  <si>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</si>
  <si>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</si>
  <si>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</si>
  <si>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</si>
  <si>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</si>
  <si>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</si>
  <si>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</si>
  <si>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</si>
  <si>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</si>
  <si>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</si>
  <si>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</si>
  <si>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</si>
  <si>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</si>
  <si>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</si>
  <si>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</si>
  <si>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</si>
  <si>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</si>
  <si>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</si>
  <si>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</si>
  <si>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</si>
  <si>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 xml:space="preserve"> 1.12.2025</t>
  </si>
  <si>
    <t>Ocelová zárubeň jednodílná 800 P</t>
  </si>
  <si>
    <t>Ocelová zárubeň jednodílná 700 P</t>
  </si>
  <si>
    <t>Klozet keramický závěsný na nosné stěny odpad vodorovný</t>
  </si>
  <si>
    <t>Umyvadlo keramické bílé šířky 550 mm bez krytu na sifon připevněné na stěnu šrouby</t>
  </si>
  <si>
    <t>Výlevka bez výtokových armatur keramická se sklopnou plastovou mřížkou stojící výšky 425 mm</t>
  </si>
  <si>
    <t>Elektrický ohřívač zásobníkový akumulační závěsný svislý 125 l / 2 kW</t>
  </si>
  <si>
    <t>Soklová lišta vinylová, zkosený profil, výška 45 mm x délka 1235 mm x šířka 15 mm, jádro HDF potažené vinylem</t>
  </si>
  <si>
    <t>Zdivo z tvárnic plynosilikátových tl zdiva 300 mm</t>
  </si>
  <si>
    <t>Umyvadlo keramické bílé  šířky 550 mm bez krytu na sifon připevněné na stěnu šrouby</t>
  </si>
  <si>
    <t>311272211</t>
  </si>
  <si>
    <t>725112022</t>
  </si>
  <si>
    <t>725211602</t>
  </si>
  <si>
    <t>725331111</t>
  </si>
  <si>
    <t>725532120</t>
  </si>
  <si>
    <t>763111316</t>
  </si>
  <si>
    <t>763121415</t>
  </si>
  <si>
    <t>3624506660</t>
  </si>
  <si>
    <t>3624506620</t>
  </si>
  <si>
    <t>763131431</t>
  </si>
  <si>
    <t>0092750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</si>
</sst>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53">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sz val="8"/>
      <color rgb="FF3366FF"/>
      <name val="Arial CE"/>
    </font>
    <font>
      <b/>
      <sz val="14"/>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79797"/>
      <name val="Arial CE"/>
    </font>
    <font>
      <i/>
      <u/>
      <sz val="7"/>
      <color rgb="FF979797"/>
      <name val="Calibri"/>
      <scheme val="minor"/>
    </font>
    <font>
      <sz val="7"/>
      <color rgb="FF969696"/>
      <name val="Arial CE"/>
    </font>
    <font>
      <u/>
      <sz val="8"/>
      <color theme="10"/>
      <name val="Arial CE"/>
    </font>
    <font>
      <i/>
      <sz val="9"/>
      <color rgb="FF0000FF"/>
      <name val="Arial CE"/>
    </font>
    <font>
      <i/>
      <sz val="8"/>
      <color rgb="FF0000FF"/>
      <name val="Arial CE"/>
    </font>
    <font>
      <u/>
      <sz val="9"/>
      <color theme="10"/>
      <name val="Arial CE"/>
    </font>
    <font>
      <b/>
      <sz val="9"/>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sz val="9"/>
      <name val="Trebuchet MS"/>
      <charset val="238"/>
    </font>
    <font>
      <sz val="8"/>
      <name val="Arial CE"/>
      <charset val="238"/>
    </font>
    <font>
      <u/>
      <sz val="11"/>
      <color theme="10"/>
      <name val="Calibri"/>
      <scheme val="minor"/>
    </font>
    <font>
      <i/>
      <sz val="8"/>
      <name val="Arial CE"/>
      <charset val="238"/>
    </font>
  </fonts>
  <fills count="6">
    <fill>
      <patternFill patternType="none"/>
    </fill>
    <fill>
      <patternFill patternType="gray125"/>
    </fill>
    <fill>
      <patternFill patternType="solid">
        <fgColor rgb="FFC0C0C0"/>
      </patternFill>
    </fill>
    <fill>
      <patternFill patternType="solid">
        <fgColor rgb="FFBEBEBE"/>
      </patternFill>
    </fill>
    <fill>
      <patternFill patternType="solid">
        <fgColor rgb="FFD2D2D2"/>
      </patternFill>
    </fill>
    <fill>
      <patternFill patternType="solid">
        <fgColor theme="2"/>
        <bgColor indexed="64"/>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51" fillId="0" borderId="0" applyNumberFormat="0" applyFill="0" applyBorder="0" applyAlignment="0" applyProtection="0"/>
  </cellStyleXfs>
  <cellXfs count="338">
    <xf numFmtId="0" fontId="0" fillId="0" borderId="0" xfId="0"/>
    <xf numFmtId="0" fontId="0" fillId="0" borderId="0" xfId="0" applyAlignment="1">
      <alignment vertical="center"/>
    </xf>
    <xf numFmtId="0" fontId="0" fillId="0" borderId="0" xfId="0" applyAlignment="1">
      <alignment vertical="center" wrapText="1"/>
    </xf>
    <xf numFmtId="0" fontId="0" fillId="0" borderId="0" xfId="0" applyAlignment="1">
      <alignment horizontal="center" vertical="center" wrapText="1"/>
    </xf>
    <xf numFmtId="0" fontId="0" fillId="0" borderId="0" xfId="0" applyAlignment="1">
      <alignment horizontal="center" vertical="center"/>
    </xf>
    <xf numFmtId="0" fontId="0" fillId="0" borderId="0" xfId="0" applyAlignment="1">
      <alignment horizontal="left" vertical="center"/>
    </xf>
    <xf numFmtId="0" fontId="0" fillId="0" borderId="2" xfId="0" applyBorder="1"/>
    <xf numFmtId="0" fontId="0" fillId="0" borderId="3" xfId="0" applyBorder="1"/>
    <xf numFmtId="0" fontId="0" fillId="0" borderId="4" xfId="0" applyBorder="1"/>
    <xf numFmtId="0" fontId="14" fillId="0" borderId="0" xfId="0" applyFont="1" applyAlignment="1">
      <alignment horizontal="left" vertical="center"/>
    </xf>
    <xf numFmtId="0" fontId="1" fillId="0" borderId="0" xfId="0" applyFont="1" applyAlignment="1">
      <alignment horizontal="left" vertical="top"/>
    </xf>
    <xf numFmtId="0" fontId="3" fillId="0" borderId="0" xfId="0" applyFont="1" applyAlignment="1">
      <alignment horizontal="left" vertical="top"/>
    </xf>
    <xf numFmtId="0" fontId="1" fillId="0" borderId="0" xfId="0" applyFont="1" applyAlignment="1">
      <alignment horizontal="left" vertical="center"/>
    </xf>
    <xf numFmtId="0" fontId="0" fillId="0" borderId="4" xfId="0" applyBorder="1" applyAlignment="1">
      <alignment vertical="center"/>
    </xf>
    <xf numFmtId="0" fontId="0" fillId="0" borderId="10" xfId="0" applyBorder="1" applyAlignment="1">
      <alignment vertical="center"/>
    </xf>
    <xf numFmtId="0" fontId="0" fillId="0" borderId="11" xfId="0" applyBorder="1" applyAlignment="1">
      <alignment vertical="center"/>
    </xf>
    <xf numFmtId="165" fontId="2" fillId="0" borderId="0" xfId="0" applyNumberFormat="1" applyFont="1" applyAlignment="1">
      <alignment horizontal="left" vertical="center"/>
    </xf>
    <xf numFmtId="0" fontId="0" fillId="0" borderId="4" xfId="0" applyBorder="1" applyAlignment="1">
      <alignment vertical="center" wrapText="1"/>
    </xf>
    <xf numFmtId="0" fontId="0" fillId="0" borderId="4" xfId="0" applyBorder="1" applyAlignment="1">
      <alignment horizontal="center" vertical="center" wrapText="1"/>
    </xf>
    <xf numFmtId="0" fontId="19" fillId="4" borderId="17" xfId="0" applyFont="1" applyFill="1" applyBorder="1" applyAlignment="1">
      <alignment horizontal="center" vertical="center" wrapText="1"/>
    </xf>
    <xf numFmtId="0" fontId="19" fillId="4" borderId="18" xfId="0" applyFont="1" applyFill="1" applyBorder="1" applyAlignment="1">
      <alignment horizontal="center" vertical="center" wrapText="1"/>
    </xf>
    <xf numFmtId="0" fontId="19" fillId="4" borderId="19" xfId="0" applyFont="1" applyFill="1" applyBorder="1" applyAlignment="1">
      <alignment horizontal="center" vertical="center" wrapText="1"/>
    </xf>
    <xf numFmtId="0" fontId="4" fillId="0" borderId="0" xfId="0" applyFont="1" applyAlignment="1">
      <alignment horizontal="left" vertical="center" wrapText="1"/>
    </xf>
    <xf numFmtId="0" fontId="38" fillId="0" borderId="17" xfId="1" applyFont="1" applyBorder="1" applyAlignment="1">
      <alignment vertical="center" wrapText="1"/>
    </xf>
    <xf numFmtId="0" fontId="39" fillId="0" borderId="23" xfId="0" applyFont="1" applyBorder="1" applyAlignment="1">
      <alignment horizontal="left" vertical="center" wrapText="1"/>
    </xf>
    <xf numFmtId="167" fontId="39" fillId="0" borderId="19" xfId="0" applyNumberFormat="1" applyFont="1" applyBorder="1" applyAlignment="1">
      <alignment vertical="center" wrapText="1"/>
    </xf>
    <xf numFmtId="0" fontId="0" fillId="0" borderId="0" xfId="0" applyAlignment="1">
      <alignment horizontal="left" vertical="center" wrapText="1"/>
    </xf>
    <xf numFmtId="167" fontId="0" fillId="0" borderId="0" xfId="0" applyNumberFormat="1" applyAlignment="1">
      <alignment vertical="center"/>
    </xf>
    <xf numFmtId="0" fontId="31" fillId="0" borderId="0" xfId="0" applyFont="1" applyAlignment="1">
      <alignment horizontal="left" vertical="center"/>
    </xf>
    <xf numFmtId="0" fontId="39" fillId="0" borderId="17" xfId="0" applyFont="1" applyBorder="1" applyAlignment="1">
      <alignment horizontal="left" vertical="center" wrapText="1"/>
    </xf>
    <xf numFmtId="0" fontId="39" fillId="0" borderId="23" xfId="0" applyFont="1" applyBorder="1" applyAlignment="1">
      <alignment horizontal="left" vertical="center"/>
    </xf>
    <xf numFmtId="167" fontId="39" fillId="0" borderId="19" xfId="0" applyNumberFormat="1" applyFont="1" applyBorder="1" applyAlignment="1">
      <alignment vertical="center"/>
    </xf>
    <xf numFmtId="0" fontId="0" fillId="0" borderId="0" xfId="0" applyAlignment="1">
      <alignment vertical="top"/>
    </xf>
    <xf numFmtId="0" fontId="40" fillId="0" borderId="24" xfId="0" applyFont="1" applyBorder="1" applyAlignment="1">
      <alignment vertical="center" wrapText="1"/>
    </xf>
    <xf numFmtId="0" fontId="40" fillId="0" borderId="25" xfId="0" applyFont="1" applyBorder="1" applyAlignment="1">
      <alignment vertical="center" wrapText="1"/>
    </xf>
    <xf numFmtId="0" fontId="40" fillId="0" borderId="26" xfId="0" applyFont="1" applyBorder="1" applyAlignment="1">
      <alignment vertical="center" wrapText="1"/>
    </xf>
    <xf numFmtId="0" fontId="40" fillId="0" borderId="27" xfId="0" applyFont="1" applyBorder="1" applyAlignment="1">
      <alignment horizontal="center" vertical="center" wrapText="1"/>
    </xf>
    <xf numFmtId="0" fontId="40" fillId="0" borderId="28" xfId="0" applyFont="1" applyBorder="1" applyAlignment="1">
      <alignment horizontal="center" vertical="center" wrapText="1"/>
    </xf>
    <xf numFmtId="0" fontId="40" fillId="0" borderId="27" xfId="0" applyFont="1" applyBorder="1" applyAlignment="1">
      <alignment vertical="center" wrapText="1"/>
    </xf>
    <xf numFmtId="0" fontId="40" fillId="0" borderId="28" xfId="0" applyFont="1" applyBorder="1" applyAlignment="1">
      <alignment vertical="center" wrapText="1"/>
    </xf>
    <xf numFmtId="0" fontId="42" fillId="0" borderId="1" xfId="0" applyFont="1" applyBorder="1" applyAlignment="1">
      <alignment horizontal="left" vertical="center" wrapText="1"/>
    </xf>
    <xf numFmtId="0" fontId="43" fillId="0" borderId="1" xfId="0" applyFont="1" applyBorder="1" applyAlignment="1">
      <alignment horizontal="left" vertical="center" wrapText="1"/>
    </xf>
    <xf numFmtId="0" fontId="44" fillId="0" borderId="27" xfId="0" applyFont="1" applyBorder="1" applyAlignment="1">
      <alignment vertical="center" wrapText="1"/>
    </xf>
    <xf numFmtId="0" fontId="43" fillId="0" borderId="1" xfId="0" applyFont="1" applyBorder="1" applyAlignment="1">
      <alignment vertical="center" wrapText="1"/>
    </xf>
    <xf numFmtId="0" fontId="43" fillId="0" borderId="1" xfId="0" applyFont="1" applyBorder="1" applyAlignment="1">
      <alignment horizontal="left" vertical="center"/>
    </xf>
    <xf numFmtId="0" fontId="43" fillId="0" borderId="1" xfId="0" applyFont="1" applyBorder="1" applyAlignment="1">
      <alignment vertical="center"/>
    </xf>
    <xf numFmtId="49" fontId="43" fillId="0" borderId="1" xfId="0" applyNumberFormat="1" applyFont="1" applyBorder="1" applyAlignment="1">
      <alignment vertical="center" wrapText="1"/>
    </xf>
    <xf numFmtId="0" fontId="40" fillId="0" borderId="30" xfId="0" applyFont="1" applyBorder="1" applyAlignment="1">
      <alignment vertical="center" wrapText="1"/>
    </xf>
    <xf numFmtId="0" fontId="45" fillId="0" borderId="29" xfId="0" applyFont="1" applyBorder="1" applyAlignment="1">
      <alignment vertical="center" wrapText="1"/>
    </xf>
    <xf numFmtId="0" fontId="40" fillId="0" borderId="31" xfId="0" applyFont="1" applyBorder="1" applyAlignment="1">
      <alignment vertical="center" wrapText="1"/>
    </xf>
    <xf numFmtId="0" fontId="40" fillId="0" borderId="1" xfId="0" applyFont="1" applyBorder="1" applyAlignment="1">
      <alignment vertical="top"/>
    </xf>
    <xf numFmtId="0" fontId="40" fillId="0" borderId="0" xfId="0" applyFont="1" applyAlignment="1">
      <alignment vertical="top"/>
    </xf>
    <xf numFmtId="0" fontId="40" fillId="0" borderId="24" xfId="0" applyFont="1" applyBorder="1" applyAlignment="1">
      <alignment horizontal="left" vertical="center"/>
    </xf>
    <xf numFmtId="0" fontId="40" fillId="0" borderId="25" xfId="0" applyFont="1" applyBorder="1" applyAlignment="1">
      <alignment horizontal="left" vertical="center"/>
    </xf>
    <xf numFmtId="0" fontId="40" fillId="0" borderId="26" xfId="0" applyFont="1" applyBorder="1" applyAlignment="1">
      <alignment horizontal="left" vertical="center"/>
    </xf>
    <xf numFmtId="0" fontId="40" fillId="0" borderId="27" xfId="0" applyFont="1" applyBorder="1" applyAlignment="1">
      <alignment horizontal="left" vertical="center"/>
    </xf>
    <xf numFmtId="0" fontId="40" fillId="0" borderId="28" xfId="0" applyFont="1" applyBorder="1" applyAlignment="1">
      <alignment horizontal="left" vertical="center"/>
    </xf>
    <xf numFmtId="0" fontId="42" fillId="0" borderId="1" xfId="0" applyFont="1" applyBorder="1" applyAlignment="1">
      <alignment horizontal="left" vertical="center"/>
    </xf>
    <xf numFmtId="0" fontId="46" fillId="0" borderId="0" xfId="0" applyFont="1" applyAlignment="1">
      <alignment horizontal="left" vertical="center"/>
    </xf>
    <xf numFmtId="0" fontId="42" fillId="0" borderId="29" xfId="0" applyFont="1" applyBorder="1" applyAlignment="1">
      <alignment horizontal="left" vertical="center"/>
    </xf>
    <xf numFmtId="0" fontId="42" fillId="0" borderId="29" xfId="0" applyFont="1" applyBorder="1" applyAlignment="1">
      <alignment horizontal="center" vertical="center"/>
    </xf>
    <xf numFmtId="0" fontId="46" fillId="0" borderId="29" xfId="0" applyFont="1" applyBorder="1" applyAlignment="1">
      <alignment horizontal="left" vertical="center"/>
    </xf>
    <xf numFmtId="0" fontId="47" fillId="0" borderId="1" xfId="0" applyFont="1" applyBorder="1" applyAlignment="1">
      <alignment horizontal="left" vertical="center"/>
    </xf>
    <xf numFmtId="0" fontId="44" fillId="0" borderId="0" xfId="0" applyFont="1" applyAlignment="1">
      <alignment horizontal="left" vertical="center"/>
    </xf>
    <xf numFmtId="0" fontId="48" fillId="0" borderId="1" xfId="0" applyFont="1" applyBorder="1" applyAlignment="1">
      <alignment horizontal="left" vertical="center"/>
    </xf>
    <xf numFmtId="0" fontId="43" fillId="0" borderId="1" xfId="0" applyFont="1" applyBorder="1" applyAlignment="1">
      <alignment horizontal="center" vertical="center"/>
    </xf>
    <xf numFmtId="0" fontId="43" fillId="0" borderId="0" xfId="0" applyFont="1" applyAlignment="1">
      <alignment horizontal="left" vertical="center"/>
    </xf>
    <xf numFmtId="0" fontId="44" fillId="0" borderId="27" xfId="0" applyFont="1" applyBorder="1" applyAlignment="1">
      <alignment horizontal="left" vertical="center"/>
    </xf>
    <xf numFmtId="0" fontId="40" fillId="0" borderId="30" xfId="0" applyFont="1" applyBorder="1" applyAlignment="1">
      <alignment horizontal="left" vertical="center"/>
    </xf>
    <xf numFmtId="0" fontId="45" fillId="0" borderId="29" xfId="0" applyFont="1" applyBorder="1" applyAlignment="1">
      <alignment horizontal="left" vertical="center"/>
    </xf>
    <xf numFmtId="0" fontId="40" fillId="0" borderId="31" xfId="0" applyFont="1" applyBorder="1" applyAlignment="1">
      <alignment horizontal="left" vertical="center"/>
    </xf>
    <xf numFmtId="0" fontId="40" fillId="0" borderId="1" xfId="0" applyFont="1" applyBorder="1" applyAlignment="1">
      <alignment horizontal="left" vertical="center"/>
    </xf>
    <xf numFmtId="0" fontId="45" fillId="0" borderId="1" xfId="0" applyFont="1" applyBorder="1" applyAlignment="1">
      <alignment horizontal="left" vertical="center"/>
    </xf>
    <xf numFmtId="0" fontId="46" fillId="0" borderId="1" xfId="0" applyFont="1" applyBorder="1" applyAlignment="1">
      <alignment horizontal="left" vertical="center"/>
    </xf>
    <xf numFmtId="0" fontId="44" fillId="0" borderId="29" xfId="0" applyFont="1" applyBorder="1" applyAlignment="1">
      <alignment horizontal="left" vertical="center"/>
    </xf>
    <xf numFmtId="0" fontId="40" fillId="0" borderId="1" xfId="0" applyFont="1" applyBorder="1" applyAlignment="1">
      <alignment horizontal="left" vertical="center" wrapText="1"/>
    </xf>
    <xf numFmtId="0" fontId="44" fillId="0" borderId="1" xfId="0" applyFont="1" applyBorder="1" applyAlignment="1">
      <alignment horizontal="left" vertical="center" wrapText="1"/>
    </xf>
    <xf numFmtId="0" fontId="44" fillId="0" borderId="1" xfId="0" applyFont="1" applyBorder="1" applyAlignment="1">
      <alignment horizontal="center" vertical="center" wrapText="1"/>
    </xf>
    <xf numFmtId="0" fontId="40" fillId="0" borderId="24" xfId="0" applyFont="1" applyBorder="1" applyAlignment="1">
      <alignment horizontal="left" vertical="center" wrapText="1"/>
    </xf>
    <xf numFmtId="0" fontId="40" fillId="0" borderId="25" xfId="0" applyFont="1" applyBorder="1" applyAlignment="1">
      <alignment horizontal="left" vertical="center" wrapText="1"/>
    </xf>
    <xf numFmtId="0" fontId="40" fillId="0" borderId="26"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46" fillId="0" borderId="27" xfId="0" applyFont="1" applyBorder="1" applyAlignment="1">
      <alignment horizontal="left" vertical="center" wrapText="1"/>
    </xf>
    <xf numFmtId="0" fontId="46"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1" xfId="0" applyFont="1" applyBorder="1" applyAlignment="1">
      <alignment horizontal="left" vertical="center"/>
    </xf>
    <xf numFmtId="0" fontId="44" fillId="0" borderId="28" xfId="0" applyFont="1" applyBorder="1" applyAlignment="1">
      <alignment horizontal="left" vertical="center" wrapText="1"/>
    </xf>
    <xf numFmtId="0" fontId="44" fillId="0" borderId="28" xfId="0" applyFont="1" applyBorder="1" applyAlignment="1">
      <alignment horizontal="left" vertical="center"/>
    </xf>
    <xf numFmtId="0" fontId="44" fillId="0" borderId="30" xfId="0" applyFont="1" applyBorder="1" applyAlignment="1">
      <alignment horizontal="left" vertical="center" wrapText="1"/>
    </xf>
    <xf numFmtId="0" fontId="44" fillId="0" borderId="29" xfId="0" applyFont="1" applyBorder="1" applyAlignment="1">
      <alignment horizontal="left" vertical="center" wrapText="1"/>
    </xf>
    <xf numFmtId="0" fontId="44" fillId="0" borderId="31" xfId="0" applyFont="1" applyBorder="1" applyAlignment="1">
      <alignment horizontal="left" vertical="center" wrapText="1"/>
    </xf>
    <xf numFmtId="0" fontId="43" fillId="0" borderId="1" xfId="0" applyFont="1" applyBorder="1" applyAlignment="1">
      <alignment horizontal="left" vertical="top"/>
    </xf>
    <xf numFmtId="0" fontId="43" fillId="0" borderId="1" xfId="0" applyFont="1" applyBorder="1" applyAlignment="1">
      <alignment horizontal="center" vertical="top"/>
    </xf>
    <xf numFmtId="0" fontId="44" fillId="0" borderId="30" xfId="0" applyFont="1" applyBorder="1" applyAlignment="1">
      <alignment horizontal="left" vertical="center"/>
    </xf>
    <xf numFmtId="0" fontId="44" fillId="0" borderId="31" xfId="0" applyFont="1" applyBorder="1" applyAlignment="1">
      <alignment horizontal="left" vertical="center"/>
    </xf>
    <xf numFmtId="0" fontId="44" fillId="0" borderId="1" xfId="0" applyFont="1" applyBorder="1" applyAlignment="1">
      <alignment horizontal="center" vertical="center"/>
    </xf>
    <xf numFmtId="0" fontId="46" fillId="0" borderId="0" xfId="0" applyFont="1" applyAlignment="1">
      <alignment vertical="center"/>
    </xf>
    <xf numFmtId="0" fontId="42" fillId="0" borderId="1" xfId="0" applyFont="1" applyBorder="1" applyAlignment="1">
      <alignment vertical="center"/>
    </xf>
    <xf numFmtId="0" fontId="46" fillId="0" borderId="29" xfId="0" applyFont="1" applyBorder="1" applyAlignment="1">
      <alignment vertical="center"/>
    </xf>
    <xf numFmtId="0" fontId="42" fillId="0" borderId="29" xfId="0" applyFont="1" applyBorder="1" applyAlignment="1">
      <alignment vertical="center"/>
    </xf>
    <xf numFmtId="0" fontId="43" fillId="0" borderId="1" xfId="0" applyFont="1" applyBorder="1" applyAlignment="1">
      <alignment vertical="top"/>
    </xf>
    <xf numFmtId="49" fontId="43" fillId="0" borderId="1" xfId="0" applyNumberFormat="1" applyFont="1" applyBorder="1" applyAlignment="1">
      <alignment horizontal="left" vertical="center"/>
    </xf>
    <xf numFmtId="0" fontId="49" fillId="0" borderId="27" xfId="0" applyFont="1" applyBorder="1" applyAlignment="1">
      <alignment horizontal="left" vertical="center"/>
    </xf>
    <xf numFmtId="0" fontId="50" fillId="0" borderId="1" xfId="0" applyFont="1" applyBorder="1" applyAlignment="1">
      <alignment vertical="top"/>
    </xf>
    <xf numFmtId="0" fontId="50" fillId="0" borderId="1" xfId="0" applyFont="1" applyBorder="1" applyAlignment="1">
      <alignment horizontal="left" vertical="center"/>
    </xf>
    <xf numFmtId="0" fontId="50" fillId="0" borderId="1" xfId="0" applyFont="1" applyBorder="1" applyAlignment="1">
      <alignment horizontal="center" vertical="center"/>
    </xf>
    <xf numFmtId="49" fontId="50" fillId="0" borderId="1" xfId="0" applyNumberFormat="1" applyFont="1" applyBorder="1" applyAlignment="1">
      <alignment horizontal="left" vertical="center"/>
    </xf>
    <xf numFmtId="0" fontId="49" fillId="0" borderId="28" xfId="0" applyFont="1" applyBorder="1" applyAlignment="1">
      <alignment horizontal="left" vertical="center"/>
    </xf>
    <xf numFmtId="0" fontId="0" fillId="0" borderId="29" xfId="0" applyBorder="1" applyAlignment="1">
      <alignment vertical="top"/>
    </xf>
    <xf numFmtId="0" fontId="42" fillId="0" borderId="29" xfId="0" applyFont="1" applyBorder="1" applyAlignment="1">
      <alignment horizontal="left"/>
    </xf>
    <xf numFmtId="0" fontId="46" fillId="0" borderId="29" xfId="0" applyFont="1" applyBorder="1"/>
    <xf numFmtId="0" fontId="40" fillId="0" borderId="27" xfId="0" applyFont="1" applyBorder="1" applyAlignment="1">
      <alignment vertical="top"/>
    </xf>
    <xf numFmtId="0" fontId="40" fillId="0" borderId="28" xfId="0" applyFont="1" applyBorder="1" applyAlignment="1">
      <alignment vertical="top"/>
    </xf>
    <xf numFmtId="0" fontId="40" fillId="0" borderId="30" xfId="0" applyFont="1" applyBorder="1" applyAlignment="1">
      <alignment vertical="top"/>
    </xf>
    <xf numFmtId="0" fontId="40" fillId="0" borderId="29" xfId="0" applyFont="1" applyBorder="1" applyAlignment="1">
      <alignment vertical="top"/>
    </xf>
    <xf numFmtId="0" fontId="40" fillId="0" borderId="31" xfId="0" applyFont="1" applyBorder="1" applyAlignment="1">
      <alignment vertical="top"/>
    </xf>
    <xf numFmtId="0" fontId="0" fillId="0" borderId="0" xfId="0"/>
    <xf numFmtId="0" fontId="3" fillId="0" borderId="0" xfId="0" applyFont="1" applyAlignment="1">
      <alignment horizontal="left" vertical="top" wrapText="1"/>
    </xf>
    <xf numFmtId="0" fontId="2" fillId="0" borderId="0" xfId="0" applyFont="1" applyAlignment="1">
      <alignment horizontal="left" vertical="center" wrapText="1"/>
    </xf>
    <xf numFmtId="0" fontId="43" fillId="0" borderId="1" xfId="0" applyFont="1" applyBorder="1" applyAlignment="1">
      <alignment horizontal="left" vertical="center" wrapText="1"/>
    </xf>
    <xf numFmtId="0" fontId="42" fillId="0" borderId="29" xfId="0" applyFont="1" applyBorder="1" applyAlignment="1">
      <alignment horizontal="left" wrapText="1"/>
    </xf>
    <xf numFmtId="0" fontId="41" fillId="0" borderId="1" xfId="0" applyFont="1" applyBorder="1" applyAlignment="1">
      <alignment horizontal="center" vertical="center" wrapText="1"/>
    </xf>
    <xf numFmtId="49" fontId="43" fillId="0" borderId="1" xfId="0" applyNumberFormat="1" applyFont="1" applyBorder="1" applyAlignment="1">
      <alignment horizontal="left" vertical="center" wrapText="1"/>
    </xf>
    <xf numFmtId="0" fontId="41" fillId="0" borderId="1" xfId="0" applyFont="1" applyBorder="1" applyAlignment="1">
      <alignment horizontal="center" vertical="center"/>
    </xf>
    <xf numFmtId="0" fontId="42" fillId="0" borderId="29" xfId="0" applyFont="1" applyBorder="1" applyAlignment="1">
      <alignment horizontal="left"/>
    </xf>
    <xf numFmtId="0" fontId="43" fillId="0" borderId="1" xfId="0" applyFont="1" applyBorder="1" applyAlignment="1">
      <alignment horizontal="left" vertical="center"/>
    </xf>
    <xf numFmtId="0" fontId="43" fillId="0" borderId="1" xfId="0" applyFont="1" applyBorder="1" applyAlignment="1">
      <alignment horizontal="left" vertical="top"/>
    </xf>
    <xf numFmtId="4" fontId="19" fillId="5" borderId="23" xfId="0" applyNumberFormat="1" applyFont="1" applyFill="1" applyBorder="1" applyAlignment="1" applyProtection="1">
      <alignment vertical="center"/>
      <protection locked="0"/>
    </xf>
    <xf numFmtId="4" fontId="36" fillId="5" borderId="23" xfId="0" applyNumberFormat="1" applyFont="1" applyFill="1" applyBorder="1" applyAlignment="1" applyProtection="1">
      <alignment vertical="center"/>
      <protection locked="0"/>
    </xf>
    <xf numFmtId="0" fontId="12" fillId="0" borderId="0" xfId="0" applyFont="1" applyAlignment="1" applyProtection="1">
      <alignment horizontal="left" vertical="center"/>
    </xf>
    <xf numFmtId="0" fontId="0" fillId="0" borderId="0" xfId="0" applyProtection="1"/>
    <xf numFmtId="0" fontId="13" fillId="2" borderId="0" xfId="0" applyFont="1" applyFill="1" applyAlignment="1" applyProtection="1">
      <alignment horizontal="center" vertical="center"/>
    </xf>
    <xf numFmtId="0" fontId="0" fillId="0" borderId="0" xfId="0" applyProtection="1"/>
    <xf numFmtId="0" fontId="0" fillId="0" borderId="0" xfId="0" applyAlignment="1" applyProtection="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14" fillId="0" borderId="0" xfId="0" applyFont="1" applyAlignment="1" applyProtection="1">
      <alignment horizontal="left" vertical="center"/>
    </xf>
    <xf numFmtId="0" fontId="13" fillId="0" borderId="0" xfId="0" applyFont="1" applyAlignment="1" applyProtection="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 fillId="0" borderId="0" xfId="0" applyFont="1" applyAlignment="1" applyProtection="1">
      <alignment horizontal="left" vertical="center"/>
    </xf>
    <xf numFmtId="0" fontId="2" fillId="0" borderId="0" xfId="0" applyFont="1" applyAlignment="1" applyProtection="1">
      <alignment horizontal="left" vertical="center"/>
    </xf>
    <xf numFmtId="0" fontId="2" fillId="5" borderId="0" xfId="0" applyFont="1" applyFill="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4" xfId="0" applyBorder="1" applyAlignment="1" applyProtection="1">
      <alignment vertical="center"/>
    </xf>
    <xf numFmtId="0" fontId="0" fillId="0" borderId="0" xfId="0" applyAlignment="1" applyProtection="1">
      <alignment vertical="center"/>
    </xf>
    <xf numFmtId="0" fontId="15" fillId="0" borderId="6" xfId="0" applyFont="1" applyBorder="1" applyAlignment="1" applyProtection="1">
      <alignment horizontal="left" vertical="center"/>
    </xf>
    <xf numFmtId="0" fontId="0" fillId="0" borderId="6" xfId="0" applyBorder="1" applyAlignment="1" applyProtection="1">
      <alignment vertical="center"/>
    </xf>
    <xf numFmtId="4" fontId="15" fillId="0" borderId="6" xfId="0" applyNumberFormat="1" applyFont="1" applyBorder="1" applyAlignment="1" applyProtection="1">
      <alignment vertical="center"/>
    </xf>
    <xf numFmtId="0" fontId="0" fillId="0" borderId="6" xfId="0" applyBorder="1" applyAlignment="1" applyProtection="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0" fontId="1" fillId="0" borderId="0" xfId="0" applyFont="1" applyAlignment="1" applyProtection="1">
      <alignment vertical="center"/>
    </xf>
    <xf numFmtId="4" fontId="16" fillId="0" borderId="0" xfId="0" applyNumberFormat="1" applyFont="1" applyAlignment="1" applyProtection="1">
      <alignment vertical="center"/>
    </xf>
    <xf numFmtId="0" fontId="0" fillId="3" borderId="0" xfId="0"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0" fontId="0" fillId="3" borderId="8" xfId="0" applyFill="1" applyBorder="1" applyAlignment="1" applyProtection="1">
      <alignment vertical="center"/>
    </xf>
    <xf numFmtId="4" fontId="4" fillId="3" borderId="8" xfId="0" applyNumberFormat="1" applyFont="1" applyFill="1" applyBorder="1" applyAlignment="1" applyProtection="1">
      <alignment vertical="center"/>
    </xf>
    <xf numFmtId="0" fontId="0" fillId="3" borderId="9" xfId="0" applyFill="1" applyBorder="1" applyAlignment="1" applyProtection="1">
      <alignment vertical="center"/>
    </xf>
    <xf numFmtId="0" fontId="0" fillId="0" borderId="10" xfId="0" applyBorder="1" applyAlignment="1" applyProtection="1">
      <alignment vertical="center"/>
    </xf>
    <xf numFmtId="0" fontId="0" fillId="0" borderId="11" xfId="0" applyBorder="1" applyAlignment="1" applyProtection="1">
      <alignment vertical="center"/>
    </xf>
    <xf numFmtId="0" fontId="0" fillId="0" borderId="2" xfId="0" applyBorder="1" applyAlignment="1" applyProtection="1">
      <alignment vertical="center"/>
    </xf>
    <xf numFmtId="0" fontId="0" fillId="0" borderId="3" xfId="0"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0" fontId="15"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17" fillId="0" borderId="12" xfId="0" applyFont="1" applyBorder="1" applyAlignment="1" applyProtection="1">
      <alignment horizontal="center" vertical="center"/>
    </xf>
    <xf numFmtId="0" fontId="17" fillId="0" borderId="13" xfId="0" applyFont="1" applyBorder="1" applyAlignment="1" applyProtection="1">
      <alignment horizontal="left" vertical="center"/>
    </xf>
    <xf numFmtId="0" fontId="0" fillId="0" borderId="13" xfId="0" applyBorder="1" applyAlignment="1" applyProtection="1">
      <alignment vertical="center"/>
    </xf>
    <xf numFmtId="0" fontId="0" fillId="0" borderId="14" xfId="0" applyBorder="1" applyAlignment="1" applyProtection="1">
      <alignment vertical="center"/>
    </xf>
    <xf numFmtId="0" fontId="18" fillId="0" borderId="15" xfId="0" applyFont="1" applyBorder="1" applyAlignment="1" applyProtection="1">
      <alignment horizontal="left" vertical="center"/>
    </xf>
    <xf numFmtId="0" fontId="18" fillId="0" borderId="0" xfId="0" applyFont="1" applyAlignment="1" applyProtection="1">
      <alignment horizontal="left" vertical="center"/>
    </xf>
    <xf numFmtId="0" fontId="0" fillId="0" borderId="16" xfId="0" applyBorder="1" applyAlignment="1" applyProtection="1">
      <alignment vertical="center"/>
    </xf>
    <xf numFmtId="0" fontId="19" fillId="4" borderId="7" xfId="0" applyFont="1" applyFill="1" applyBorder="1" applyAlignment="1" applyProtection="1">
      <alignment horizontal="center" vertical="center"/>
    </xf>
    <xf numFmtId="0" fontId="19" fillId="4" borderId="8" xfId="0" applyFont="1" applyFill="1" applyBorder="1" applyAlignment="1" applyProtection="1">
      <alignment horizontal="left" vertical="center"/>
    </xf>
    <xf numFmtId="0" fontId="0" fillId="4" borderId="8" xfId="0" applyFill="1" applyBorder="1" applyAlignment="1" applyProtection="1">
      <alignment vertical="center"/>
    </xf>
    <xf numFmtId="0" fontId="19" fillId="4" borderId="8" xfId="0" applyFont="1" applyFill="1" applyBorder="1" applyAlignment="1" applyProtection="1">
      <alignment horizontal="center" vertical="center"/>
    </xf>
    <xf numFmtId="0" fontId="19" fillId="4" borderId="8" xfId="0" applyFont="1" applyFill="1" applyBorder="1" applyAlignment="1" applyProtection="1">
      <alignment horizontal="right" vertical="center"/>
    </xf>
    <xf numFmtId="0" fontId="19" fillId="4" borderId="9" xfId="0" applyFont="1" applyFill="1" applyBorder="1" applyAlignment="1" applyProtection="1">
      <alignment horizontal="center" vertical="center"/>
    </xf>
    <xf numFmtId="0" fontId="20" fillId="0" borderId="17" xfId="0" applyFont="1" applyBorder="1" applyAlignment="1" applyProtection="1">
      <alignment horizontal="center" vertical="center" wrapText="1"/>
    </xf>
    <xf numFmtId="0" fontId="20" fillId="0" borderId="18" xfId="0" applyFont="1" applyBorder="1" applyAlignment="1" applyProtection="1">
      <alignment horizontal="center" vertical="center" wrapText="1"/>
    </xf>
    <xf numFmtId="0" fontId="20" fillId="0" borderId="19" xfId="0" applyFont="1" applyBorder="1" applyAlignment="1" applyProtection="1">
      <alignment horizontal="center" vertical="center" wrapText="1"/>
    </xf>
    <xf numFmtId="0" fontId="0" fillId="0" borderId="12" xfId="0" applyBorder="1" applyAlignment="1" applyProtection="1">
      <alignment vertical="center"/>
    </xf>
    <xf numFmtId="0" fontId="4" fillId="0" borderId="0" xfId="0" applyFont="1" applyAlignment="1" applyProtection="1">
      <alignment vertical="center"/>
    </xf>
    <xf numFmtId="0" fontId="4" fillId="0" borderId="4" xfId="0" applyFont="1" applyBorder="1" applyAlignment="1" applyProtection="1">
      <alignment vertical="center"/>
    </xf>
    <xf numFmtId="0" fontId="21" fillId="0" borderId="0" xfId="0" applyFont="1" applyAlignment="1" applyProtection="1">
      <alignment horizontal="left" vertical="center"/>
    </xf>
    <xf numFmtId="0" fontId="21" fillId="0" borderId="0" xfId="0" applyFont="1" applyAlignment="1" applyProtection="1">
      <alignment vertical="center"/>
    </xf>
    <xf numFmtId="4" fontId="21" fillId="0" borderId="0" xfId="0" applyNumberFormat="1" applyFont="1" applyAlignment="1" applyProtection="1">
      <alignment horizontal="right" vertical="center"/>
    </xf>
    <xf numFmtId="4" fontId="21" fillId="0" borderId="0" xfId="0" applyNumberFormat="1" applyFont="1" applyAlignment="1" applyProtection="1">
      <alignment vertical="center"/>
    </xf>
    <xf numFmtId="0" fontId="4" fillId="0" borderId="0" xfId="0" applyFont="1" applyAlignment="1" applyProtection="1">
      <alignment horizontal="center" vertical="center"/>
    </xf>
    <xf numFmtId="4" fontId="17" fillId="0" borderId="15" xfId="0" applyNumberFormat="1" applyFont="1" applyBorder="1" applyAlignment="1" applyProtection="1">
      <alignment vertical="center"/>
    </xf>
    <xf numFmtId="4" fontId="17" fillId="0" borderId="0" xfId="0" applyNumberFormat="1" applyFont="1" applyAlignment="1" applyProtection="1">
      <alignment vertical="center"/>
    </xf>
    <xf numFmtId="166" fontId="17" fillId="0" borderId="0" xfId="0" applyNumberFormat="1" applyFont="1" applyAlignment="1" applyProtection="1">
      <alignment vertical="center"/>
    </xf>
    <xf numFmtId="4" fontId="17" fillId="0" borderId="16" xfId="0" applyNumberFormat="1" applyFont="1" applyBorder="1" applyAlignment="1" applyProtection="1">
      <alignment vertical="center"/>
    </xf>
    <xf numFmtId="0" fontId="4" fillId="0" borderId="0" xfId="0" applyFont="1" applyAlignment="1" applyProtection="1">
      <alignment horizontal="left" vertical="center"/>
    </xf>
    <xf numFmtId="0" fontId="22" fillId="0" borderId="0" xfId="0" applyFont="1" applyAlignment="1" applyProtection="1">
      <alignment horizontal="left" vertical="center"/>
    </xf>
    <xf numFmtId="0" fontId="23" fillId="0" borderId="0" xfId="1" applyFont="1" applyAlignment="1" applyProtection="1">
      <alignment horizontal="center" vertical="center"/>
    </xf>
    <xf numFmtId="0" fontId="5" fillId="0" borderId="4" xfId="0" applyFont="1" applyBorder="1" applyAlignment="1" applyProtection="1">
      <alignment vertical="center"/>
    </xf>
    <xf numFmtId="0" fontId="24" fillId="0" borderId="0" xfId="0" applyFont="1" applyAlignment="1" applyProtection="1">
      <alignment vertical="center"/>
    </xf>
    <xf numFmtId="0" fontId="24" fillId="0" borderId="0" xfId="0" applyFont="1" applyAlignment="1" applyProtection="1">
      <alignment horizontal="left" vertical="center" wrapText="1"/>
    </xf>
    <xf numFmtId="0" fontId="25" fillId="0" borderId="0" xfId="0" applyFont="1" applyAlignment="1" applyProtection="1">
      <alignment vertical="center"/>
    </xf>
    <xf numFmtId="4" fontId="25" fillId="0" borderId="0" xfId="0" applyNumberFormat="1" applyFont="1" applyAlignment="1" applyProtection="1">
      <alignment vertical="center"/>
    </xf>
    <xf numFmtId="0" fontId="25" fillId="0" borderId="0" xfId="0" applyFont="1" applyAlignment="1" applyProtection="1">
      <alignment vertical="center"/>
    </xf>
    <xf numFmtId="0" fontId="3" fillId="0" borderId="0" xfId="0" applyFont="1" applyAlignment="1" applyProtection="1">
      <alignment horizontal="center" vertical="center"/>
    </xf>
    <xf numFmtId="4" fontId="26" fillId="0" borderId="15" xfId="0" applyNumberFormat="1" applyFont="1" applyBorder="1" applyAlignment="1" applyProtection="1">
      <alignment vertical="center"/>
    </xf>
    <xf numFmtId="4" fontId="26" fillId="0" borderId="0" xfId="0" applyNumberFormat="1" applyFont="1" applyAlignment="1" applyProtection="1">
      <alignment vertical="center"/>
    </xf>
    <xf numFmtId="166" fontId="26" fillId="0" borderId="0" xfId="0" applyNumberFormat="1" applyFont="1" applyAlignment="1" applyProtection="1">
      <alignment vertical="center"/>
    </xf>
    <xf numFmtId="4" fontId="26" fillId="0" borderId="16" xfId="0" applyNumberFormat="1" applyFont="1" applyBorder="1" applyAlignment="1" applyProtection="1">
      <alignment vertical="center"/>
    </xf>
    <xf numFmtId="0" fontId="5" fillId="0" borderId="0" xfId="0" applyFont="1" applyAlignment="1" applyProtection="1">
      <alignment vertical="center"/>
    </xf>
    <xf numFmtId="0" fontId="5" fillId="0" borderId="0" xfId="0" applyFont="1" applyAlignment="1" applyProtection="1">
      <alignment horizontal="left" vertical="center"/>
    </xf>
    <xf numFmtId="4" fontId="26" fillId="0" borderId="20" xfId="0" applyNumberFormat="1" applyFont="1" applyBorder="1" applyAlignment="1" applyProtection="1">
      <alignment vertical="center"/>
    </xf>
    <xf numFmtId="4" fontId="26" fillId="0" borderId="21" xfId="0" applyNumberFormat="1" applyFont="1" applyBorder="1" applyAlignment="1" applyProtection="1">
      <alignment vertical="center"/>
    </xf>
    <xf numFmtId="166" fontId="26" fillId="0" borderId="21" xfId="0" applyNumberFormat="1" applyFont="1" applyBorder="1" applyAlignment="1" applyProtection="1">
      <alignment vertical="center"/>
    </xf>
    <xf numFmtId="4" fontId="26" fillId="0" borderId="22" xfId="0" applyNumberFormat="1" applyFont="1" applyBorder="1" applyAlignment="1" applyProtection="1">
      <alignment vertical="center"/>
    </xf>
    <xf numFmtId="0" fontId="27" fillId="0" borderId="0" xfId="0" applyFont="1" applyAlignment="1" applyProtection="1">
      <alignment horizontal="left" vertical="center"/>
    </xf>
    <xf numFmtId="0" fontId="28" fillId="0" borderId="0" xfId="0" applyFont="1" applyAlignment="1" applyProtection="1">
      <alignment horizontal="left" vertical="center"/>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Alignment="1" applyProtection="1">
      <alignment vertical="center"/>
    </xf>
    <xf numFmtId="165" fontId="2" fillId="0" borderId="0" xfId="0" applyNumberFormat="1" applyFont="1" applyAlignment="1" applyProtection="1">
      <alignment horizontal="left" vertical="center"/>
    </xf>
    <xf numFmtId="0" fontId="0" fillId="0" borderId="4" xfId="0" applyBorder="1" applyAlignment="1" applyProtection="1">
      <alignment vertical="center" wrapText="1"/>
    </xf>
    <xf numFmtId="0" fontId="0" fillId="0" borderId="0" xfId="0" applyAlignment="1" applyProtection="1">
      <alignment vertical="center" wrapText="1"/>
    </xf>
    <xf numFmtId="0" fontId="15" fillId="0" borderId="0" xfId="0" applyFont="1" applyAlignment="1" applyProtection="1">
      <alignment horizontal="left" vertical="center"/>
    </xf>
    <xf numFmtId="4" fontId="21" fillId="0" borderId="0" xfId="0" applyNumberFormat="1" applyFont="1" applyAlignment="1" applyProtection="1">
      <alignment vertical="center"/>
    </xf>
    <xf numFmtId="0" fontId="1" fillId="0" borderId="0" xfId="0" applyFont="1" applyAlignment="1" applyProtection="1">
      <alignment horizontal="right" vertical="center"/>
    </xf>
    <xf numFmtId="0" fontId="18" fillId="0" borderId="0" xfId="0" applyFont="1" applyAlignment="1" applyProtection="1">
      <alignment horizontal="left" vertical="center"/>
    </xf>
    <xf numFmtId="4" fontId="1" fillId="0" borderId="0" xfId="0" applyNumberFormat="1" applyFont="1" applyAlignment="1" applyProtection="1">
      <alignment vertical="center"/>
    </xf>
    <xf numFmtId="164" fontId="1" fillId="0" borderId="0" xfId="0" applyNumberFormat="1" applyFont="1" applyAlignment="1" applyProtection="1">
      <alignment horizontal="right" vertical="center"/>
    </xf>
    <xf numFmtId="0" fontId="0" fillId="4" borderId="0" xfId="0" applyFill="1" applyAlignment="1" applyProtection="1">
      <alignment vertical="center"/>
    </xf>
    <xf numFmtId="0" fontId="4" fillId="4" borderId="7" xfId="0" applyFont="1" applyFill="1" applyBorder="1" applyAlignment="1" applyProtection="1">
      <alignment horizontal="left" vertical="center"/>
    </xf>
    <xf numFmtId="0" fontId="4" fillId="4" borderId="8" xfId="0" applyFont="1" applyFill="1" applyBorder="1" applyAlignment="1" applyProtection="1">
      <alignment horizontal="right" vertical="center"/>
    </xf>
    <xf numFmtId="0" fontId="4" fillId="4" borderId="8" xfId="0" applyFont="1" applyFill="1" applyBorder="1" applyAlignment="1" applyProtection="1">
      <alignment horizontal="center" vertical="center"/>
    </xf>
    <xf numFmtId="4" fontId="4" fillId="4" borderId="8" xfId="0" applyNumberFormat="1" applyFont="1" applyFill="1" applyBorder="1" applyAlignment="1" applyProtection="1">
      <alignment vertical="center"/>
    </xf>
    <xf numFmtId="0" fontId="0" fillId="4" borderId="9" xfId="0" applyFill="1" applyBorder="1" applyAlignment="1" applyProtection="1">
      <alignment vertical="center"/>
    </xf>
    <xf numFmtId="0" fontId="2" fillId="0" borderId="0" xfId="0" applyFont="1" applyAlignment="1" applyProtection="1">
      <alignment horizontal="left" vertical="center" wrapText="1"/>
    </xf>
    <xf numFmtId="0" fontId="19" fillId="4" borderId="0" xfId="0" applyFont="1" applyFill="1" applyAlignment="1" applyProtection="1">
      <alignment horizontal="left" vertical="center"/>
    </xf>
    <xf numFmtId="0" fontId="19" fillId="4" borderId="0" xfId="0" applyFont="1" applyFill="1" applyAlignment="1" applyProtection="1">
      <alignment horizontal="right" vertical="center"/>
    </xf>
    <xf numFmtId="0" fontId="29"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0" fillId="0" borderId="4" xfId="0" applyBorder="1" applyAlignment="1" applyProtection="1">
      <alignment horizontal="center" vertical="center" wrapText="1"/>
    </xf>
    <xf numFmtId="0" fontId="19" fillId="4" borderId="17" xfId="0" applyFont="1" applyFill="1" applyBorder="1" applyAlignment="1" applyProtection="1">
      <alignment horizontal="center" vertical="center" wrapText="1"/>
    </xf>
    <xf numFmtId="0" fontId="19" fillId="4" borderId="18" xfId="0" applyFont="1" applyFill="1" applyBorder="1" applyAlignment="1" applyProtection="1">
      <alignment horizontal="center" vertical="center" wrapText="1"/>
    </xf>
    <xf numFmtId="0" fontId="19" fillId="4" borderId="19" xfId="0" applyFont="1" applyFill="1" applyBorder="1" applyAlignment="1" applyProtection="1">
      <alignment horizontal="center" vertical="center" wrapText="1"/>
    </xf>
    <xf numFmtId="0" fontId="0" fillId="0" borderId="0" xfId="0" applyAlignment="1" applyProtection="1">
      <alignment horizontal="center" vertical="center" wrapText="1"/>
    </xf>
    <xf numFmtId="4" fontId="21" fillId="0" borderId="0" xfId="0" applyNumberFormat="1" applyFont="1" applyProtection="1"/>
    <xf numFmtId="166" fontId="30" fillId="0" borderId="13" xfId="0" applyNumberFormat="1" applyFont="1" applyBorder="1" applyProtection="1"/>
    <xf numFmtId="166" fontId="30" fillId="0" borderId="14" xfId="0" applyNumberFormat="1" applyFont="1" applyBorder="1" applyProtection="1"/>
    <xf numFmtId="4" fontId="31" fillId="0" borderId="0" xfId="0" applyNumberFormat="1" applyFont="1" applyAlignment="1" applyProtection="1">
      <alignment vertical="center"/>
    </xf>
    <xf numFmtId="0" fontId="8" fillId="0" borderId="4" xfId="0" applyFont="1" applyBorder="1" applyProtection="1"/>
    <xf numFmtId="0" fontId="8" fillId="0" borderId="0" xfId="0" applyFont="1" applyProtection="1"/>
    <xf numFmtId="0" fontId="8" fillId="0" borderId="0" xfId="0" applyFont="1" applyAlignment="1" applyProtection="1">
      <alignment horizontal="left"/>
    </xf>
    <xf numFmtId="0" fontId="6" fillId="0" borderId="0" xfId="0" applyFont="1" applyAlignment="1" applyProtection="1">
      <alignment horizontal="left"/>
    </xf>
    <xf numFmtId="4" fontId="6" fillId="0" borderId="0" xfId="0" applyNumberFormat="1" applyFont="1" applyProtection="1"/>
    <xf numFmtId="0" fontId="8" fillId="0" borderId="15" xfId="0" applyFont="1" applyBorder="1" applyProtection="1"/>
    <xf numFmtId="166" fontId="8" fillId="0" borderId="0" xfId="0" applyNumberFormat="1" applyFont="1" applyProtection="1"/>
    <xf numFmtId="166" fontId="8" fillId="0" borderId="16" xfId="0" applyNumberFormat="1" applyFont="1" applyBorder="1" applyProtection="1"/>
    <xf numFmtId="0" fontId="8" fillId="0" borderId="0" xfId="0" applyFont="1" applyAlignment="1" applyProtection="1">
      <alignment horizontal="center"/>
    </xf>
    <xf numFmtId="4" fontId="8" fillId="0" borderId="0" xfId="0" applyNumberFormat="1" applyFont="1" applyAlignment="1" applyProtection="1">
      <alignment vertical="center"/>
    </xf>
    <xf numFmtId="0" fontId="7" fillId="0" borderId="0" xfId="0" applyFont="1" applyAlignment="1" applyProtection="1">
      <alignment horizontal="left"/>
    </xf>
    <xf numFmtId="4" fontId="7" fillId="0" borderId="0" xfId="0" applyNumberFormat="1" applyFont="1" applyProtection="1"/>
    <xf numFmtId="0" fontId="19" fillId="0" borderId="23" xfId="0" applyFont="1" applyBorder="1" applyAlignment="1" applyProtection="1">
      <alignment horizontal="center" vertical="center"/>
    </xf>
    <xf numFmtId="49" fontId="19" fillId="0" borderId="23" xfId="0" applyNumberFormat="1" applyFont="1" applyBorder="1" applyAlignment="1" applyProtection="1">
      <alignment horizontal="left" vertical="center" wrapText="1"/>
    </xf>
    <xf numFmtId="0" fontId="19" fillId="0" borderId="23" xfId="0" applyFont="1" applyBorder="1" applyAlignment="1" applyProtection="1">
      <alignment horizontal="left" vertical="center" wrapText="1"/>
    </xf>
    <xf numFmtId="0" fontId="19" fillId="0" borderId="23" xfId="0" applyFont="1" applyBorder="1" applyAlignment="1" applyProtection="1">
      <alignment horizontal="center" vertical="center" wrapText="1"/>
    </xf>
    <xf numFmtId="167" fontId="19" fillId="0" borderId="23" xfId="0" applyNumberFormat="1" applyFont="1" applyBorder="1" applyAlignment="1" applyProtection="1">
      <alignment vertical="center"/>
    </xf>
    <xf numFmtId="4" fontId="19" fillId="0" borderId="23" xfId="0" applyNumberFormat="1" applyFont="1" applyBorder="1" applyAlignment="1" applyProtection="1">
      <alignment vertical="center"/>
    </xf>
    <xf numFmtId="0" fontId="20" fillId="0" borderId="15" xfId="0" applyFont="1" applyBorder="1" applyAlignment="1" applyProtection="1">
      <alignment horizontal="left" vertical="center"/>
    </xf>
    <xf numFmtId="0" fontId="20" fillId="0" borderId="0" xfId="0" applyFont="1" applyAlignment="1" applyProtection="1">
      <alignment horizontal="center" vertical="center"/>
    </xf>
    <xf numFmtId="166" fontId="20" fillId="0" borderId="0" xfId="0" applyNumberFormat="1" applyFont="1" applyAlignment="1" applyProtection="1">
      <alignment vertical="center"/>
    </xf>
    <xf numFmtId="166" fontId="20" fillId="0" borderId="16" xfId="0" applyNumberFormat="1" applyFont="1" applyBorder="1" applyAlignment="1" applyProtection="1">
      <alignment vertical="center"/>
    </xf>
    <xf numFmtId="0" fontId="19" fillId="0" borderId="0" xfId="0" applyFont="1" applyAlignment="1" applyProtection="1">
      <alignment horizontal="left" vertical="center"/>
    </xf>
    <xf numFmtId="4" fontId="0" fillId="0" borderId="0" xfId="0" applyNumberFormat="1" applyAlignment="1" applyProtection="1">
      <alignment vertical="center"/>
    </xf>
    <xf numFmtId="0" fontId="32" fillId="0" borderId="0" xfId="0" applyFont="1" applyAlignment="1" applyProtection="1">
      <alignment horizontal="left" vertical="center"/>
    </xf>
    <xf numFmtId="0" fontId="33" fillId="0" borderId="0" xfId="1" applyFont="1" applyAlignment="1" applyProtection="1">
      <alignment vertical="center" wrapText="1"/>
    </xf>
    <xf numFmtId="0" fontId="0" fillId="0" borderId="15"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34"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15" xfId="0" applyFont="1" applyBorder="1" applyAlignment="1" applyProtection="1">
      <alignment vertical="center"/>
    </xf>
    <xf numFmtId="0" fontId="9" fillId="0" borderId="16" xfId="0" applyFont="1" applyBorder="1" applyAlignment="1" applyProtection="1">
      <alignmen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wrapText="1"/>
    </xf>
    <xf numFmtId="0" fontId="35" fillId="0" borderId="0" xfId="1" applyFont="1" applyAlignment="1" applyProtection="1">
      <alignment vertical="center"/>
    </xf>
    <xf numFmtId="167" fontId="10" fillId="0" borderId="0" xfId="0" applyNumberFormat="1" applyFont="1" applyAlignment="1" applyProtection="1">
      <alignment vertical="center"/>
    </xf>
    <xf numFmtId="0" fontId="10" fillId="0" borderId="15"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pplyProtection="1">
      <alignment horizontal="left" vertical="center"/>
    </xf>
    <xf numFmtId="0" fontId="36" fillId="0" borderId="23" xfId="0" applyFont="1" applyBorder="1" applyAlignment="1" applyProtection="1">
      <alignment horizontal="center" vertical="center"/>
    </xf>
    <xf numFmtId="49" fontId="36" fillId="0" borderId="23" xfId="0" applyNumberFormat="1" applyFont="1" applyBorder="1" applyAlignment="1" applyProtection="1">
      <alignment horizontal="left" vertical="center" wrapText="1"/>
    </xf>
    <xf numFmtId="0" fontId="36" fillId="0" borderId="23" xfId="0" applyFont="1" applyBorder="1" applyAlignment="1" applyProtection="1">
      <alignment horizontal="left" vertical="center" wrapText="1"/>
    </xf>
    <xf numFmtId="0" fontId="36" fillId="0" borderId="23" xfId="0" applyFont="1" applyBorder="1" applyAlignment="1" applyProtection="1">
      <alignment horizontal="center" vertical="center" wrapText="1"/>
    </xf>
    <xf numFmtId="167" fontId="36" fillId="0" borderId="23" xfId="0" applyNumberFormat="1" applyFont="1" applyBorder="1" applyAlignment="1" applyProtection="1">
      <alignment vertical="center"/>
    </xf>
    <xf numFmtId="4" fontId="36" fillId="0" borderId="23" xfId="0" applyNumberFormat="1" applyFont="1" applyBorder="1" applyAlignment="1" applyProtection="1">
      <alignment vertical="center"/>
    </xf>
    <xf numFmtId="0" fontId="37" fillId="0" borderId="4" xfId="0" applyFont="1" applyBorder="1" applyAlignment="1" applyProtection="1">
      <alignment vertical="center"/>
    </xf>
    <xf numFmtId="0" fontId="36" fillId="0" borderId="15" xfId="0" applyFont="1" applyBorder="1" applyAlignment="1" applyProtection="1">
      <alignment horizontal="left" vertical="center"/>
    </xf>
    <xf numFmtId="0" fontId="36" fillId="0" borderId="0" xfId="0" applyFont="1" applyAlignment="1" applyProtection="1">
      <alignment horizontal="center"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15" xfId="0" applyFont="1" applyBorder="1" applyAlignment="1" applyProtection="1">
      <alignment vertical="center"/>
    </xf>
    <xf numFmtId="0" fontId="11" fillId="0" borderId="16" xfId="0" applyFont="1" applyBorder="1" applyAlignment="1" applyProtection="1">
      <alignment vertical="center"/>
    </xf>
    <xf numFmtId="0" fontId="0" fillId="0" borderId="20" xfId="0" applyBorder="1" applyAlignment="1" applyProtection="1">
      <alignment vertical="center"/>
    </xf>
    <xf numFmtId="0" fontId="0" fillId="0" borderId="21" xfId="0" applyBorder="1" applyAlignment="1" applyProtection="1">
      <alignment vertical="center"/>
    </xf>
    <xf numFmtId="0" fontId="0" fillId="0" borderId="22" xfId="0" applyBorder="1" applyAlignment="1" applyProtection="1">
      <alignment vertical="center"/>
    </xf>
    <xf numFmtId="0" fontId="0" fillId="5" borderId="0" xfId="0" applyFill="1" applyAlignment="1" applyProtection="1">
      <alignment horizontal="center"/>
      <protection locked="0"/>
    </xf>
    <xf numFmtId="0" fontId="2" fillId="5" borderId="0" xfId="0" applyFont="1" applyFill="1" applyAlignment="1" applyProtection="1">
      <alignment horizontal="left" vertical="center"/>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6" Type="http://schemas.openxmlformats.org/officeDocument/2006/relationships/hyperlink" Target="https://vymery.bimplatforma.cz/version/245362_3gcRL7aIDpxjaMDMy4XR7P0sT31GBW9hjvcJHAWnDak-XBAnb6ZEBFUZGxv43O0BpoGQM6h3gvATDrsh2dc1fg" TargetMode="External"/><Relationship Id="rId21" Type="http://schemas.openxmlformats.org/officeDocument/2006/relationships/hyperlink" Target="https://vymery.bimplatforma.cz/version/245362_vwIiMNRIh9oOcoo9s2ySVEsMa4SeOGd9ItSeJ1sae2opXkDZUU6yutr1KXVRsgGXvSVTnSMd54vdoj9vRiVO8w" TargetMode="External"/><Relationship Id="rId42" Type="http://schemas.openxmlformats.org/officeDocument/2006/relationships/hyperlink" Target="https://podminky.urs.cz/item/CS_URS_2025_02/776301811" TargetMode="External"/><Relationship Id="rId47" Type="http://schemas.openxmlformats.org/officeDocument/2006/relationships/hyperlink" Target="https://vymery.bimplatforma.cz/version/245362_UEh7gY7vbJqm1nJxTaoZZPp88UmWyQ4qQvoklxtmwiZsF4upKhf0AnWfotoDdQEQPrWpCjCU-8_ytMKligd_OQ" TargetMode="External"/><Relationship Id="rId63" Type="http://schemas.openxmlformats.org/officeDocument/2006/relationships/hyperlink" Target="https://podminky.urs.cz/item/CS_URS_2025_02/781131251" TargetMode="External"/><Relationship Id="rId68" Type="http://schemas.openxmlformats.org/officeDocument/2006/relationships/hyperlink" Target="https://vymery.bimplatforma.cz/version/245362_4oIHhzsntyTk3tFYMMbwf2QndCOEpukDf_eG7JQi2_08DdyjQASVdwp8jWa-EvvvO5Bq_g-Fqh-4IxbMxr759g" TargetMode="External"/><Relationship Id="rId16" Type="http://schemas.openxmlformats.org/officeDocument/2006/relationships/hyperlink" Target="https://podminky.urs.cz/item/CS_URS_2025_02/725220841" TargetMode="External"/><Relationship Id="rId11" Type="http://schemas.openxmlformats.org/officeDocument/2006/relationships/hyperlink" Target="https://podminky.urs.cz/item/CS_URS_2025_02/997013603" TargetMode="External"/><Relationship Id="rId32" Type="http://schemas.openxmlformats.org/officeDocument/2006/relationships/hyperlink" Target="https://vymery.bimplatforma.cz/version/245362_l_QhBeFvXuvNVMmW34udkLQ_RmVRGOGTilkg1bG5yLpzL5KnPSri4jBEisWmILVqXo8e6F5hP-ZpvZzcrw8cfA" TargetMode="External"/><Relationship Id="rId37" Type="http://schemas.openxmlformats.org/officeDocument/2006/relationships/hyperlink" Target="https://podminky.urs.cz/item/CS_URS_2025_02/771573810" TargetMode="External"/><Relationship Id="rId53" Type="http://schemas.openxmlformats.org/officeDocument/2006/relationships/hyperlink" Target="https://podminky.urs.cz/item/CS_URS_2025_02/776321111" TargetMode="External"/><Relationship Id="rId58" Type="http://schemas.openxmlformats.org/officeDocument/2006/relationships/hyperlink" Target="https://podminky.urs.cz/item/CS_URS_2025_02/781121011" TargetMode="External"/><Relationship Id="rId74" Type="http://schemas.openxmlformats.org/officeDocument/2006/relationships/hyperlink" Target="https://podminky.urs.cz/item/CS_URS_2025_02/784161201" TargetMode="External"/><Relationship Id="rId79" Type="http://schemas.openxmlformats.org/officeDocument/2006/relationships/hyperlink" Target="https://podminky.urs.cz/item/CS_URS_2025_02/210800413" TargetMode="External"/><Relationship Id="rId5" Type="http://schemas.openxmlformats.org/officeDocument/2006/relationships/hyperlink" Target="https://podminky.urs.cz/item/CS_URS_2025_02/642942621" TargetMode="External"/><Relationship Id="rId61" Type="http://schemas.openxmlformats.org/officeDocument/2006/relationships/hyperlink" Target="https://podminky.urs.cz/item/CS_URS_2025_02/781131241" TargetMode="External"/><Relationship Id="rId82" Type="http://schemas.openxmlformats.org/officeDocument/2006/relationships/drawing" Target="../drawings/drawing2.xml"/><Relationship Id="rId19" Type="http://schemas.openxmlformats.org/officeDocument/2006/relationships/hyperlink" Target="https://podminky.urs.cz/item/CS_URS_2025_02/725244103" TargetMode="External"/><Relationship Id="rId14" Type="http://schemas.openxmlformats.org/officeDocument/2006/relationships/hyperlink" Target="https://podminky.urs.cz/item/CS_URS_2025_02/725210821" TargetMode="External"/><Relationship Id="rId22" Type="http://schemas.openxmlformats.org/officeDocument/2006/relationships/hyperlink" Target="https://vymery.bimplatforma.cz/version/245362_Bf4guzX7mojdzz84Tk4aUDb8sId8g3Q4x4XAUwQhqfWbpRrLwrDXKCAKh9k4xbMG5apbXmG-8CPl-NeRlJvTZA" TargetMode="External"/><Relationship Id="rId27" Type="http://schemas.openxmlformats.org/officeDocument/2006/relationships/hyperlink" Target="https://podminky.urs.cz/item/CS_URS_2025_02/766691914" TargetMode="External"/><Relationship Id="rId30" Type="http://schemas.openxmlformats.org/officeDocument/2006/relationships/hyperlink" Target="https://podminky.urs.cz/item/CS_URS_2025_02/998767101" TargetMode="External"/><Relationship Id="rId35" Type="http://schemas.openxmlformats.org/officeDocument/2006/relationships/hyperlink" Target="https://podminky.urs.cz/item/CS_URS_2025_02/771474111" TargetMode="External"/><Relationship Id="rId43" Type="http://schemas.openxmlformats.org/officeDocument/2006/relationships/hyperlink" Target="https://vymery.bimplatforma.cz/version/245362_30hMBBf1RlW3a3QfrRaAAHVHxCKytew1966TwyAUlGpyiYjgkGGnN2JvVMD4M2irVQOT576KwOFewLImcZQz1A" TargetMode="External"/><Relationship Id="rId48" Type="http://schemas.openxmlformats.org/officeDocument/2006/relationships/hyperlink" Target="https://podminky.urs.cz/item/CS_URS_2025_02/776111311" TargetMode="External"/><Relationship Id="rId56" Type="http://schemas.openxmlformats.org/officeDocument/2006/relationships/hyperlink" Target="https://vymery.bimplatforma.cz/version/245362_rGWHpHzt8rBfj0HGUoxWdcXsSTwBXyA6lUr-cm1D_k0tmcExeJ2xvKQaKs8SIHlvIfzHR9FKGkbC5RjOVKZvvQ" TargetMode="External"/><Relationship Id="rId64" Type="http://schemas.openxmlformats.org/officeDocument/2006/relationships/hyperlink" Target="https://podminky.urs.cz/item/CS_URS_2025_02/781131264" TargetMode="External"/><Relationship Id="rId69" Type="http://schemas.openxmlformats.org/officeDocument/2006/relationships/hyperlink" Target="https://podminky.urs.cz/item/CS_URS_2025_02/998781101" TargetMode="External"/><Relationship Id="rId77" Type="http://schemas.openxmlformats.org/officeDocument/2006/relationships/hyperlink" Target="https://podminky.urs.cz/item/CS_URS_2025_02/784221101" TargetMode="External"/><Relationship Id="rId8" Type="http://schemas.openxmlformats.org/officeDocument/2006/relationships/hyperlink" Target="https://podminky.urs.cz/item/CS_URS_2025_02/997013111" TargetMode="External"/><Relationship Id="rId51" Type="http://schemas.openxmlformats.org/officeDocument/2006/relationships/hyperlink" Target="https://podminky.urs.cz/item/CS_URS_2025_02/776141121" TargetMode="External"/><Relationship Id="rId72" Type="http://schemas.openxmlformats.org/officeDocument/2006/relationships/hyperlink" Target="https://podminky.urs.cz/item/CS_URS_2025_02/784121001" TargetMode="External"/><Relationship Id="rId80" Type="http://schemas.openxmlformats.org/officeDocument/2006/relationships/hyperlink" Target="https://podminky.urs.cz/item/CS_URS_2025_02/030001000" TargetMode="External"/><Relationship Id="rId3" Type="http://schemas.openxmlformats.org/officeDocument/2006/relationships/hyperlink" Target="https://podminky.urs.cz/item/CS_URS_2025_02/642942111" TargetMode="External"/><Relationship Id="rId12" Type="http://schemas.openxmlformats.org/officeDocument/2006/relationships/hyperlink" Target="https://podminky.urs.cz/item/CS_URS_2025_02/725110811" TargetMode="External"/><Relationship Id="rId17" Type="http://schemas.openxmlformats.org/officeDocument/2006/relationships/hyperlink" Target="https://podminky.urs.cz/item/CS_URS_2025_02/725240812" TargetMode="External"/><Relationship Id="rId25" Type="http://schemas.openxmlformats.org/officeDocument/2006/relationships/hyperlink" Target="https://podminky.urs.cz/item/CS_URS_2025_02/766660001" TargetMode="External"/><Relationship Id="rId33" Type="http://schemas.openxmlformats.org/officeDocument/2006/relationships/hyperlink" Target="https://podminky.urs.cz/item/CS_URS_2025_02/771121011" TargetMode="External"/><Relationship Id="rId38" Type="http://schemas.openxmlformats.org/officeDocument/2006/relationships/hyperlink" Target="https://vymery.bimplatforma.cz/version/245362_zcAw2QmMYCQCMBBEcGXzScQ3cJEZCf2u9ZY8S7G6Gb58eUzWjb51vbN5w7DnrAPBkdI6iyZ9a7mPxWqJX50YXQ" TargetMode="External"/><Relationship Id="rId46" Type="http://schemas.openxmlformats.org/officeDocument/2006/relationships/hyperlink" Target="https://podminky.urs.cz/item/CS_URS_2025_02/776430811" TargetMode="External"/><Relationship Id="rId59" Type="http://schemas.openxmlformats.org/officeDocument/2006/relationships/hyperlink" Target="https://vymery.bimplatforma.cz/version/245362_ZFCLwhX_1c7hUm6adl_9pCKRPNCOf4KGLoVt5wrTVmDr5PYWKF5wydLTe9M7hKSRWDPEPD4UovQ_ibWl-M4HJQ" TargetMode="External"/><Relationship Id="rId67" Type="http://schemas.openxmlformats.org/officeDocument/2006/relationships/hyperlink" Target="https://podminky.urs.cz/item/CS_URS_2025_02/781472215" TargetMode="External"/><Relationship Id="rId20" Type="http://schemas.openxmlformats.org/officeDocument/2006/relationships/hyperlink" Target="https://podminky.urs.cz/item/CS_URS_2025_02/998725101" TargetMode="External"/><Relationship Id="rId41" Type="http://schemas.openxmlformats.org/officeDocument/2006/relationships/hyperlink" Target="https://vymery.bimplatforma.cz/version/245362_nfUBReIa6scWUU8QnB0pgR_PjtBnDCeGc1thdZcJ0K2ish1dtJkbyE6krcrXR--1Ni-ZlufU5D0UCqjTDWZShQ" TargetMode="External"/><Relationship Id="rId54" Type="http://schemas.openxmlformats.org/officeDocument/2006/relationships/hyperlink" Target="https://vymery.bimplatforma.cz/version/245362_ZlPWLckHGYSzxOko-eh0DVmrv2MyFziaft_nn-1ndoS1fgf9rh_2UcP-RbNBhVh58vThVc6UEtApyV8l2Bog4g" TargetMode="External"/><Relationship Id="rId62" Type="http://schemas.openxmlformats.org/officeDocument/2006/relationships/hyperlink" Target="https://podminky.urs.cz/item/CS_URS_2025_02/781131242" TargetMode="External"/><Relationship Id="rId70" Type="http://schemas.openxmlformats.org/officeDocument/2006/relationships/hyperlink" Target="https://podminky.urs.cz/item/CS_URS_2025_02/784111031" TargetMode="External"/><Relationship Id="rId75" Type="http://schemas.openxmlformats.org/officeDocument/2006/relationships/hyperlink" Target="https://podminky.urs.cz/item/CS_URS_2025_02/784171101" TargetMode="External"/><Relationship Id="rId1" Type="http://schemas.openxmlformats.org/officeDocument/2006/relationships/hyperlink" Target="https://podminky.urs.cz/item/CS_URS_2025_02/310239411" TargetMode="External"/><Relationship Id="rId6" Type="http://schemas.openxmlformats.org/officeDocument/2006/relationships/hyperlink" Target="https://podminky.urs.cz/item/CS_URS_2025_02/962031132" TargetMode="External"/><Relationship Id="rId15" Type="http://schemas.openxmlformats.org/officeDocument/2006/relationships/hyperlink" Target="https://vymery.bimplatforma.cz/version/245362_ACEvMqZ-_IhmNVzxLtkEtbv5pHpYLUiOcfClqRlM807ZxkPCjyauOJNzx-Bv0Qx7c-xLqzijGYOqnKs8zaKflA" TargetMode="External"/><Relationship Id="rId23" Type="http://schemas.openxmlformats.org/officeDocument/2006/relationships/hyperlink" Target="https://vymery.bimplatforma.cz/version/245362_MlWwko1WBqUl9YIg4AbiEOP8S0F7Ycs5cTHh1jXop1g7nyb2xRjiRxyjTKsNYADASTFOh5X0S1WTTrCC8flVAw" TargetMode="External"/><Relationship Id="rId28" Type="http://schemas.openxmlformats.org/officeDocument/2006/relationships/hyperlink" Target="https://podminky.urs.cz/item/CS_URS_2025_02/998766101" TargetMode="External"/><Relationship Id="rId36" Type="http://schemas.openxmlformats.org/officeDocument/2006/relationships/hyperlink" Target="https://vymery.bimplatforma.cz/version/245362_MkY_FtGx7nyZB72rHRV_oA5odfDATL3sQZ02Gdr2Z0AmAK2bISWMqYnfRdTEVMpYc-B84UZX3hOgrJgxV4X62Q" TargetMode="External"/><Relationship Id="rId49" Type="http://schemas.openxmlformats.org/officeDocument/2006/relationships/hyperlink" Target="https://vymery.bimplatforma.cz/version/245362_Ne-XcYc024JAmqTJ6xlOOz98fG1WErV-VrkvNopnkaFryV7NAYecn5GYYQgKvJa8jWY8M8PSt6ka3Ce-Zrj5Bg" TargetMode="External"/><Relationship Id="rId57" Type="http://schemas.openxmlformats.org/officeDocument/2006/relationships/hyperlink" Target="https://podminky.urs.cz/item/CS_URS_2025_02/998776101" TargetMode="External"/><Relationship Id="rId10" Type="http://schemas.openxmlformats.org/officeDocument/2006/relationships/hyperlink" Target="https://podminky.urs.cz/item/CS_URS_2025_02/997013509" TargetMode="External"/><Relationship Id="rId31" Type="http://schemas.openxmlformats.org/officeDocument/2006/relationships/hyperlink" Target="https://podminky.urs.cz/item/CS_URS_2025_02/771111011" TargetMode="External"/><Relationship Id="rId44" Type="http://schemas.openxmlformats.org/officeDocument/2006/relationships/hyperlink" Target="https://podminky.urs.cz/item/CS_URS_2025_02/776410811" TargetMode="External"/><Relationship Id="rId52" Type="http://schemas.openxmlformats.org/officeDocument/2006/relationships/hyperlink" Target="https://podminky.urs.cz/item/CS_URS_2025_02/776221111" TargetMode="External"/><Relationship Id="rId60" Type="http://schemas.openxmlformats.org/officeDocument/2006/relationships/hyperlink" Target="https://podminky.urs.cz/item/CS_URS_2025_02/781131112" TargetMode="External"/><Relationship Id="rId65" Type="http://schemas.openxmlformats.org/officeDocument/2006/relationships/hyperlink" Target="https://vymery.bimplatforma.cz/version/245362_FVZEnZN0ERj-GPhplM2lZwRPqF-tftWuSYEk2CpkxJr0d0b4JRxu7tU8xSOax7KLLcXpES1cjJE24tt0wX36Kg" TargetMode="External"/><Relationship Id="rId73" Type="http://schemas.openxmlformats.org/officeDocument/2006/relationships/hyperlink" Target="https://podminky.urs.cz/item/CS_URS_2025_02/784121011" TargetMode="External"/><Relationship Id="rId78" Type="http://schemas.openxmlformats.org/officeDocument/2006/relationships/hyperlink" Target="https://podminky.urs.cz/item/CS_URS_2025_02/210280001" TargetMode="External"/><Relationship Id="rId81" Type="http://schemas.openxmlformats.org/officeDocument/2006/relationships/hyperlink" Target="https://podminky.urs.cz/item/CS_URS_2025_02/070001000" TargetMode="External"/><Relationship Id="rId4" Type="http://schemas.openxmlformats.org/officeDocument/2006/relationships/hyperlink" Target="https://podminky.urs.cz/item/CS_URS_2025_02/642942111" TargetMode="External"/><Relationship Id="rId9" Type="http://schemas.openxmlformats.org/officeDocument/2006/relationships/hyperlink" Target="https://podminky.urs.cz/item/CS_URS_2025_02/997013501" TargetMode="External"/><Relationship Id="rId13" Type="http://schemas.openxmlformats.org/officeDocument/2006/relationships/hyperlink" Target="https://vymery.bimplatforma.cz/version/245362_yiWgJer2Wl-nYmdz00uVuTIpKHuJM62S2rx-C_jxpwIWQfbAuZTnGf0Klk4xinaMHvmtbjZ-4rzW0TQr7RFXSw" TargetMode="External"/><Relationship Id="rId18" Type="http://schemas.openxmlformats.org/officeDocument/2006/relationships/hyperlink" Target="https://podminky.urs.cz/item/CS_URS_2025_02/725241112" TargetMode="External"/><Relationship Id="rId39" Type="http://schemas.openxmlformats.org/officeDocument/2006/relationships/hyperlink" Target="https://podminky.urs.cz/item/CS_URS_2025_02/998771101" TargetMode="External"/><Relationship Id="rId34" Type="http://schemas.openxmlformats.org/officeDocument/2006/relationships/hyperlink" Target="https://podminky.urs.cz/item/CS_URS_2025_02/771151011" TargetMode="External"/><Relationship Id="rId50" Type="http://schemas.openxmlformats.org/officeDocument/2006/relationships/hyperlink" Target="https://podminky.urs.cz/item/CS_URS_2025_02/776121321" TargetMode="External"/><Relationship Id="rId55" Type="http://schemas.openxmlformats.org/officeDocument/2006/relationships/hyperlink" Target="https://podminky.urs.cz/item/CS_URS_2025_02/776411111" TargetMode="External"/><Relationship Id="rId76" Type="http://schemas.openxmlformats.org/officeDocument/2006/relationships/hyperlink" Target="https://podminky.urs.cz/item/CS_URS_2025_02/784181101" TargetMode="External"/><Relationship Id="rId7" Type="http://schemas.openxmlformats.org/officeDocument/2006/relationships/hyperlink" Target="https://vymery.bimplatforma.cz/version/245362_6lHVSBTT66o51aFM0Sc8M0VP0EcA0sS-JubLsqqFZH_zAjNdwtcMGtW8IMBktEP4gMp-HMK9nl9hznvbw7fHPA" TargetMode="External"/><Relationship Id="rId71" Type="http://schemas.openxmlformats.org/officeDocument/2006/relationships/hyperlink" Target="https://vymery.bimplatforma.cz/version/245362_gExAxvs2SqNFzML7v9toX7RgTrrHG-NOmcm6klEawZb-cVxx19ljoQnbZbd2aGulKLW1J2TMH2P0Zr3KSOMaEw" TargetMode="External"/><Relationship Id="rId2" Type="http://schemas.openxmlformats.org/officeDocument/2006/relationships/hyperlink" Target="https://vymery.bimplatforma.cz/version/245362_ZEq5StvakqSdye6GVfGkSSfy5IO_qgC4Jz4JicO-OAEHyjmFjdtbJIFnC0Q9Tj2Xw84IhYwIlhC_UOO7jv07yA" TargetMode="External"/><Relationship Id="rId29" Type="http://schemas.openxmlformats.org/officeDocument/2006/relationships/hyperlink" Target="https://podminky.urs.cz/item/CS_URS_2025_02/767641800" TargetMode="External"/><Relationship Id="rId24" Type="http://schemas.openxmlformats.org/officeDocument/2006/relationships/hyperlink" Target="https://podminky.urs.cz/item/CS_URS_2025_02/998763301" TargetMode="External"/><Relationship Id="rId40" Type="http://schemas.openxmlformats.org/officeDocument/2006/relationships/hyperlink" Target="https://podminky.urs.cz/item/CS_URS_2025_02/776201811" TargetMode="External"/><Relationship Id="rId45" Type="http://schemas.openxmlformats.org/officeDocument/2006/relationships/hyperlink" Target="https://vymery.bimplatforma.cz/version/245362_rZkulfTxhVLiUaXOPaSZJmyq9EQFkCCJuYcy83ryN-mq-h0S93b2BIOegvZbBUN8W1aiW7dI8BXSk1SEzhMA8A" TargetMode="External"/><Relationship Id="rId66" Type="http://schemas.openxmlformats.org/officeDocument/2006/relationships/hyperlink" Target="https://podminky.urs.cz/item/CS_URS_2025_02/781151031" TargetMode="External"/></Relationships>
</file>

<file path=xl/worksheets/_rels/sheet3.xml.rels><?xml version="1.0" encoding="UTF-8" standalone="yes"?>
<Relationships xmlns="http://schemas.openxmlformats.org/package/2006/relationships"><Relationship Id="rId26" Type="http://schemas.openxmlformats.org/officeDocument/2006/relationships/hyperlink" Target="https://podminky.urs.cz/item/CS_URS_2025_02/998725101" TargetMode="External"/><Relationship Id="rId21" Type="http://schemas.openxmlformats.org/officeDocument/2006/relationships/hyperlink" Target="https://podminky.urs.cz/item/CS_URS_2025_02/725210821" TargetMode="External"/><Relationship Id="rId34" Type="http://schemas.openxmlformats.org/officeDocument/2006/relationships/hyperlink" Target="https://vymery.bimplatforma.cz/version/245362__YzCv_EYbefcommDij967TFABzB1jdwjWs4XMvY9SygzRZxjMcZ2H_PgboWIyaMYb1PpQCVsiFsNJ_jbizrJiA" TargetMode="External"/><Relationship Id="rId42" Type="http://schemas.openxmlformats.org/officeDocument/2006/relationships/hyperlink" Target="https://vymery.bimplatforma.cz/version/245362__YzCv_EYbefcommDij967TFABzB1jdwjWs4XMvY9SygzRZxjMcZ2H_PgboWIyaMYb1PpQCVsiFsNJ_jbizrJiA" TargetMode="External"/><Relationship Id="rId47" Type="http://schemas.openxmlformats.org/officeDocument/2006/relationships/hyperlink" Target="https://podminky.urs.cz/item/CS_URS_2025_02/781131242" TargetMode="External"/><Relationship Id="rId50" Type="http://schemas.openxmlformats.org/officeDocument/2006/relationships/hyperlink" Target="https://vymery.bimplatforma.cz/version/245362_DcFCfvNuSjicHqb3ZDNnbHHiUba0oLt1F26PONCsky_zi2k6_O_olt94j8tYV9ngsYduZYH-wWEk-7plNT4u1A" TargetMode="External"/><Relationship Id="rId55" Type="http://schemas.openxmlformats.org/officeDocument/2006/relationships/hyperlink" Target="https://vymery.bimplatforma.cz/version/245362_s-lZR5IDjKmIuaMIjTH0WNSAdNlLtoQXkOLM-BUfn3R3uRq7haW7nOSqJ2rTrEePTunpXUaj6La1kqxsKw-2ZQ" TargetMode="External"/><Relationship Id="rId63" Type="http://schemas.openxmlformats.org/officeDocument/2006/relationships/hyperlink" Target="https://podminky.urs.cz/item/CS_URS_2025_02/784211001" TargetMode="External"/><Relationship Id="rId7" Type="http://schemas.openxmlformats.org/officeDocument/2006/relationships/hyperlink" Target="https://vymery.bimplatforma.cz/version/245362_iQjo5lXE4l03BqQrcrl_jXjKfj9u3RnO48Hi_JDrig6pdzKT7amu_meR2-RdNMv2IrOBEolgYSqOMceUCErzTQ" TargetMode="External"/><Relationship Id="rId2" Type="http://schemas.openxmlformats.org/officeDocument/2006/relationships/hyperlink" Target="https://vymery.bimplatforma.cz/version/245362_eDdaZmC3CAkpESl6Pvd-bek9n6aEnsqVrxVi_11pNU9UNJEqbNIKwmPP0ukn19oA6fqEjMShhaTMV_oSFanoqQ" TargetMode="External"/><Relationship Id="rId16" Type="http://schemas.openxmlformats.org/officeDocument/2006/relationships/hyperlink" Target="https://podminky.urs.cz/item/CS_URS_2025_02/997013111" TargetMode="External"/><Relationship Id="rId29" Type="http://schemas.openxmlformats.org/officeDocument/2006/relationships/hyperlink" Target="https://podminky.urs.cz/item/CS_URS_2025_02/998763301" TargetMode="External"/><Relationship Id="rId11" Type="http://schemas.openxmlformats.org/officeDocument/2006/relationships/hyperlink" Target="https://vymery.bimplatforma.cz/version/245362_t12jKN8V1Iidwhf4OdKn9z39M-33Zt-HHtM0SAjyYSRM12SFBc1jxyUDkTrlTtpUD3oXOTzFmbI0DYxsPnIXEA" TargetMode="External"/><Relationship Id="rId24" Type="http://schemas.openxmlformats.org/officeDocument/2006/relationships/hyperlink" Target="https://podminky.urs.cz/item/CS_URS_2025_02/725241112" TargetMode="External"/><Relationship Id="rId32" Type="http://schemas.openxmlformats.org/officeDocument/2006/relationships/hyperlink" Target="https://podminky.urs.cz/item/CS_URS_2025_02/998766101" TargetMode="External"/><Relationship Id="rId37" Type="http://schemas.openxmlformats.org/officeDocument/2006/relationships/hyperlink" Target="https://podminky.urs.cz/item/CS_URS_2025_02/771121011" TargetMode="External"/><Relationship Id="rId40" Type="http://schemas.openxmlformats.org/officeDocument/2006/relationships/hyperlink" Target="https://vymery.bimplatforma.cz/version/245362__YzCv_EYbefcommDij967TFABzB1jdwjWs4XMvY9SygzRZxjMcZ2H_PgboWIyaMYb1PpQCVsiFsNJ_jbizrJiA" TargetMode="External"/><Relationship Id="rId45" Type="http://schemas.openxmlformats.org/officeDocument/2006/relationships/hyperlink" Target="https://vymery.bimplatforma.cz/version/245362_arWEsR3x4XABUCc1Q8hf_OvZ1610_MURK0m7F3Ik41z1kU_Si1A3l3jdwPL52P-TY714yZ93hA732w2VLBnKgg" TargetMode="External"/><Relationship Id="rId53" Type="http://schemas.openxmlformats.org/officeDocument/2006/relationships/hyperlink" Target="https://podminky.urs.cz/item/CS_URS_2025_02/998781101" TargetMode="External"/><Relationship Id="rId58" Type="http://schemas.openxmlformats.org/officeDocument/2006/relationships/hyperlink" Target="https://podminky.urs.cz/item/CS_URS_2025_02/784161201" TargetMode="External"/><Relationship Id="rId5" Type="http://schemas.openxmlformats.org/officeDocument/2006/relationships/hyperlink" Target="https://vymery.bimplatforma.cz/version/245362_iQjo5lXE4l03BqQrcrl_jXjKfj9u3RnO48Hi_JDrig6pdzKT7amu_meR2-RdNMv2IrOBEolgYSqOMceUCErzTQ" TargetMode="External"/><Relationship Id="rId61" Type="http://schemas.openxmlformats.org/officeDocument/2006/relationships/hyperlink" Target="https://podminky.urs.cz/item/CS_URS_2025_02/784181101" TargetMode="External"/><Relationship Id="rId19" Type="http://schemas.openxmlformats.org/officeDocument/2006/relationships/hyperlink" Target="https://podminky.urs.cz/item/CS_URS_2025_02/997013603" TargetMode="External"/><Relationship Id="rId14" Type="http://schemas.openxmlformats.org/officeDocument/2006/relationships/hyperlink" Target="https://podminky.urs.cz/item/CS_URS_2025_02/968082016" TargetMode="External"/><Relationship Id="rId22" Type="http://schemas.openxmlformats.org/officeDocument/2006/relationships/hyperlink" Target="https://podminky.urs.cz/item/CS_URS_2025_02/725220851" TargetMode="External"/><Relationship Id="rId27" Type="http://schemas.openxmlformats.org/officeDocument/2006/relationships/hyperlink" Target="https://vymery.bimplatforma.cz/version/245362_2gDN01ElOICzVT2MVbeI7GPhBXOWasSuck6mslrdPnAjRklySO2Pz3g2jBqgjvPJ0T5k33HLGCVXWrmf8W0dAg" TargetMode="External"/><Relationship Id="rId30" Type="http://schemas.openxmlformats.org/officeDocument/2006/relationships/hyperlink" Target="https://podminky.urs.cz/item/CS_URS_2025_02/766660001" TargetMode="External"/><Relationship Id="rId35" Type="http://schemas.openxmlformats.org/officeDocument/2006/relationships/hyperlink" Target="https://podminky.urs.cz/item/CS_URS_2025_02/771111011" TargetMode="External"/><Relationship Id="rId43" Type="http://schemas.openxmlformats.org/officeDocument/2006/relationships/hyperlink" Target="https://podminky.urs.cz/item/CS_URS_2025_02/781121011" TargetMode="External"/><Relationship Id="rId48" Type="http://schemas.openxmlformats.org/officeDocument/2006/relationships/hyperlink" Target="https://podminky.urs.cz/item/CS_URS_2025_02/781131251" TargetMode="External"/><Relationship Id="rId56" Type="http://schemas.openxmlformats.org/officeDocument/2006/relationships/hyperlink" Target="https://podminky.urs.cz/item/CS_URS_2025_02/784121001" TargetMode="External"/><Relationship Id="rId64" Type="http://schemas.openxmlformats.org/officeDocument/2006/relationships/hyperlink" Target="https://podminky.urs.cz/item/CS_URS_2025_02/784221101" TargetMode="External"/><Relationship Id="rId8" Type="http://schemas.openxmlformats.org/officeDocument/2006/relationships/hyperlink" Target="https://podminky.urs.cz/item/CS_URS_2025_02/612321131" TargetMode="External"/><Relationship Id="rId51" Type="http://schemas.openxmlformats.org/officeDocument/2006/relationships/hyperlink" Target="https://podminky.urs.cz/item/CS_URS_2025_02/781151031" TargetMode="External"/><Relationship Id="rId3" Type="http://schemas.openxmlformats.org/officeDocument/2006/relationships/hyperlink" Target="https://vymery.bimplatforma.cz/version/245362_s-lZR5IDjKmIuaMIjTH0WNSAdNlLtoQXkOLM-BUfn3R3uRq7haW7nOSqJ2rTrEePTunpXUaj6La1kqxsKw-2ZQ" TargetMode="External"/><Relationship Id="rId12" Type="http://schemas.openxmlformats.org/officeDocument/2006/relationships/hyperlink" Target="https://podminky.urs.cz/item/CS_URS_2025_02/962032230" TargetMode="External"/><Relationship Id="rId17" Type="http://schemas.openxmlformats.org/officeDocument/2006/relationships/hyperlink" Target="https://podminky.urs.cz/item/CS_URS_2025_02/997013501" TargetMode="External"/><Relationship Id="rId25" Type="http://schemas.openxmlformats.org/officeDocument/2006/relationships/hyperlink" Target="https://podminky.urs.cz/item/CS_URS_2025_02/725244103" TargetMode="External"/><Relationship Id="rId33" Type="http://schemas.openxmlformats.org/officeDocument/2006/relationships/hyperlink" Target="https://podminky.urs.cz/item/CS_URS_2025_02/771573810" TargetMode="External"/><Relationship Id="rId38" Type="http://schemas.openxmlformats.org/officeDocument/2006/relationships/hyperlink" Target="https://vymery.bimplatforma.cz/version/245362__YzCv_EYbefcommDij967TFABzB1jdwjWs4XMvY9SygzRZxjMcZ2H_PgboWIyaMYb1PpQCVsiFsNJ_jbizrJiA" TargetMode="External"/><Relationship Id="rId46" Type="http://schemas.openxmlformats.org/officeDocument/2006/relationships/hyperlink" Target="https://podminky.urs.cz/item/CS_URS_2025_02/781131241" TargetMode="External"/><Relationship Id="rId59" Type="http://schemas.openxmlformats.org/officeDocument/2006/relationships/hyperlink" Target="https://podminky.urs.cz/item/CS_URS_2025_02/784171101" TargetMode="External"/><Relationship Id="rId20" Type="http://schemas.openxmlformats.org/officeDocument/2006/relationships/hyperlink" Target="https://podminky.urs.cz/item/CS_URS_2025_02/725110811" TargetMode="External"/><Relationship Id="rId41" Type="http://schemas.openxmlformats.org/officeDocument/2006/relationships/hyperlink" Target="https://podminky.urs.cz/item/CS_URS_2025_02/771574415" TargetMode="External"/><Relationship Id="rId54" Type="http://schemas.openxmlformats.org/officeDocument/2006/relationships/hyperlink" Target="https://podminky.urs.cz/item/CS_URS_2025_02/784111031" TargetMode="External"/><Relationship Id="rId62" Type="http://schemas.openxmlformats.org/officeDocument/2006/relationships/hyperlink" Target="https://vymery.bimplatforma.cz/version/245362_s-lZR5IDjKmIuaMIjTH0WNSAdNlLtoQXkOLM-BUfn3R3uRq7haW7nOSqJ2rTrEePTunpXUaj6La1kqxsKw-2ZQ" TargetMode="External"/><Relationship Id="rId1" Type="http://schemas.openxmlformats.org/officeDocument/2006/relationships/hyperlink" Target="https://podminky.urs.cz/item/CS_URS_2025_02/311231116" TargetMode="External"/><Relationship Id="rId6" Type="http://schemas.openxmlformats.org/officeDocument/2006/relationships/hyperlink" Target="https://podminky.urs.cz/item/CS_URS_2025_02/612321111" TargetMode="External"/><Relationship Id="rId15" Type="http://schemas.openxmlformats.org/officeDocument/2006/relationships/hyperlink" Target="https://vymery.bimplatforma.cz/version/245362_pJHubSzafitjxzUkfN-6V6MtyBnjk0WtsqG_qn0OH5R1_9Epa465_Z8KX0wLkkIY5qPca-mSuK4B-6WF12QY4g" TargetMode="External"/><Relationship Id="rId23" Type="http://schemas.openxmlformats.org/officeDocument/2006/relationships/hyperlink" Target="https://podminky.urs.cz/item/CS_URS_2025_02/725240812" TargetMode="External"/><Relationship Id="rId28" Type="http://schemas.openxmlformats.org/officeDocument/2006/relationships/hyperlink" Target="https://vymery.bimplatforma.cz/version/245362_voBPPPWkigWwJDGTmGTM7DXdxmyXR8uJu70erktIGThygiAdf9xCll6gIZNpPX2M257cDjPZRItoEJHPMcQ4Kg" TargetMode="External"/><Relationship Id="rId36" Type="http://schemas.openxmlformats.org/officeDocument/2006/relationships/hyperlink" Target="https://vymery.bimplatforma.cz/version/245362__YzCv_EYbefcommDij967TFABzB1jdwjWs4XMvY9SygzRZxjMcZ2H_PgboWIyaMYb1PpQCVsiFsNJ_jbizrJiA" TargetMode="External"/><Relationship Id="rId49" Type="http://schemas.openxmlformats.org/officeDocument/2006/relationships/hyperlink" Target="https://podminky.urs.cz/item/CS_URS_2025_02/781131264" TargetMode="External"/><Relationship Id="rId57" Type="http://schemas.openxmlformats.org/officeDocument/2006/relationships/hyperlink" Target="https://podminky.urs.cz/item/CS_URS_2025_02/784121011" TargetMode="External"/><Relationship Id="rId10" Type="http://schemas.openxmlformats.org/officeDocument/2006/relationships/hyperlink" Target="https://podminky.urs.cz/item/CS_URS_2025_02/962031132" TargetMode="External"/><Relationship Id="rId31" Type="http://schemas.openxmlformats.org/officeDocument/2006/relationships/hyperlink" Target="https://podminky.urs.cz/item/CS_URS_2025_02/766660411" TargetMode="External"/><Relationship Id="rId44" Type="http://schemas.openxmlformats.org/officeDocument/2006/relationships/hyperlink" Target="https://podminky.urs.cz/item/CS_URS_2025_02/781131112" TargetMode="External"/><Relationship Id="rId52" Type="http://schemas.openxmlformats.org/officeDocument/2006/relationships/hyperlink" Target="https://podminky.urs.cz/item/CS_URS_2025_02/781472215" TargetMode="External"/><Relationship Id="rId60" Type="http://schemas.openxmlformats.org/officeDocument/2006/relationships/hyperlink" Target="https://vymery.bimplatforma.cz/version/245362_LxnoU8U7-XWNeGChBBFsL81zwAI2DXRFzArwgEXZDcJjRkGFv_jXJAgzEtunq3m7cBe8VuajrvzPpLGUy0q90g" TargetMode="External"/><Relationship Id="rId65" Type="http://schemas.openxmlformats.org/officeDocument/2006/relationships/drawing" Target="../drawings/drawing3.xml"/><Relationship Id="rId4" Type="http://schemas.openxmlformats.org/officeDocument/2006/relationships/hyperlink" Target="https://podminky.urs.cz/item/CS_URS_2025_02/612131121" TargetMode="External"/><Relationship Id="rId9" Type="http://schemas.openxmlformats.org/officeDocument/2006/relationships/hyperlink" Target="https://vymery.bimplatforma.cz/version/245362_iQjo5lXE4l03BqQrcrl_jXjKfj9u3RnO48Hi_JDrig6pdzKT7amu_meR2-RdNMv2IrOBEolgYSqOMceUCErzTQ" TargetMode="External"/><Relationship Id="rId13" Type="http://schemas.openxmlformats.org/officeDocument/2006/relationships/hyperlink" Target="https://vymery.bimplatforma.cz/version/245362_YC6njQAavP3QE_a2goKmQRFGE6qf8nHrHl5jMqvRXrxj6N-HXLaDflY28ga5UXCC0g59VK6NWTEXxSFxQ5mXfw" TargetMode="External"/><Relationship Id="rId18" Type="http://schemas.openxmlformats.org/officeDocument/2006/relationships/hyperlink" Target="https://podminky.urs.cz/item/CS_URS_2025_02/997013509" TargetMode="External"/><Relationship Id="rId39" Type="http://schemas.openxmlformats.org/officeDocument/2006/relationships/hyperlink" Target="https://podminky.urs.cz/item/CS_URS_2025_02/771151022" TargetMode="External"/></Relationships>
</file>

<file path=xl/worksheets/_rels/sheet4.xml.rels><?xml version="1.0" encoding="UTF-8" standalone="yes"?>
<Relationships xmlns="http://schemas.openxmlformats.org/package/2006/relationships"><Relationship Id="rId13" Type="http://schemas.openxmlformats.org/officeDocument/2006/relationships/hyperlink" Target="https://vymery.bimplatforma.cz/version/245362_yiWgJer2Wl-nYmdz00uVuTIpKHuJM62S2rx-C_jxpwIWQfbAuZTnGf0Klk4xinaMHvmtbjZ-4rzW0TQr7RFXSw" TargetMode="External"/><Relationship Id="rId18" Type="http://schemas.openxmlformats.org/officeDocument/2006/relationships/hyperlink" Target="https://vymery.bimplatforma.cz/version/245362_tyBNivxC-bDRfAC6cab34Xh1ta4WS3fkM2QQqJhIv73P9KzTPolTjcxUkY_jWiro-QbzxyWo_UkKJfctLiTIZw" TargetMode="External"/><Relationship Id="rId26" Type="http://schemas.openxmlformats.org/officeDocument/2006/relationships/hyperlink" Target="https://vymery.bimplatforma.cz/version/245362_MkY_FtGx7nyZB72rHRV_oA5odfDATL3sQZ02Gdr2Z0AmAK2bISWMqYnfRdTEVMpYc-B84UZX3hOgrJgxV4X62Q" TargetMode="External"/><Relationship Id="rId39" Type="http://schemas.openxmlformats.org/officeDocument/2006/relationships/hyperlink" Target="https://vymery.bimplatforma.cz/version/245362_LxnoU8U7-XWNeGChBBFsL81zwAI2DXRFzArwgEXZDcJjRkGFv_jXJAgzEtunq3m7cBe8VuajrvzPpLGUy0q90g" TargetMode="External"/><Relationship Id="rId21" Type="http://schemas.openxmlformats.org/officeDocument/2006/relationships/hyperlink" Target="https://vymery.bimplatforma.cz/version/245362_ZFCLwhX_1c7hUm6adl_9pCKRPNCOf4KGLoVt5wrTVmDr5PYWKF5wydLTe9M7hKSRWDPEPD4UovQ_ibWl-M4HJQ" TargetMode="External"/><Relationship Id="rId34" Type="http://schemas.openxmlformats.org/officeDocument/2006/relationships/hyperlink" Target="https://vymery.bimplatforma.cz/version/245362__YzCv_EYbefcommDij967TFABzB1jdwjWs4XMvY9SygzRZxjMcZ2H_PgboWIyaMYb1PpQCVsiFsNJ_jbizrJiA" TargetMode="External"/><Relationship Id="rId42" Type="http://schemas.openxmlformats.org/officeDocument/2006/relationships/hyperlink" Target="https://vymery.bimplatforma.cz/version/245362_FD5X0cwTwGh0ZI-2S6__XIr6FgN4SQkea3NnPtkqq8xgfUndxXCzq94WRaR5KKw6JJUoh6EHshlBjWIkJl69Dw" TargetMode="External"/><Relationship Id="rId7" Type="http://schemas.openxmlformats.org/officeDocument/2006/relationships/hyperlink" Target="https://vymery.bimplatforma.cz/version/245362_vwIiMNRIh9oOcoo9s2ySVEsMa4SeOGd9ItSeJ1sae2opXkDZUU6yutr1KXVRsgGXvSVTnSMd54vdoj9vRiVO8w" TargetMode="External"/><Relationship Id="rId2" Type="http://schemas.openxmlformats.org/officeDocument/2006/relationships/hyperlink" Target="https://vymery.bimplatforma.cz/version/245362_6MIIkcR4au2bpSN3JKeXo2mm1pJ8IOzJHpT_UpQps3ooMSy3H1NCtY6YJ5khySvWqIwSYPQRve2f7gb2xSGwuQ" TargetMode="External"/><Relationship Id="rId16" Type="http://schemas.openxmlformats.org/officeDocument/2006/relationships/hyperlink" Target="https://vymery.bimplatforma.cz/version/245362_ZEq5StvakqSdye6GVfGkSSfy5IO_qgC4Jz4JicO-OAEHyjmFjdtbJIFnC0Q9Tj2Xw84IhYwIlhC_UOO7jv07yA" TargetMode="External"/><Relationship Id="rId29" Type="http://schemas.openxmlformats.org/officeDocument/2006/relationships/hyperlink" Target="https://vymery.bimplatforma.cz/version/245362_rGWHpHzt8rBfj0HGUoxWdcXsSTwBXyA6lUr-cm1D_k0tmcExeJ2xvKQaKs8SIHlvIfzHR9FKGkbC5RjOVKZvvQ" TargetMode="External"/><Relationship Id="rId1" Type="http://schemas.openxmlformats.org/officeDocument/2006/relationships/hyperlink" Target="https://vymery.bimplatforma.cz/version/245362_6lHVSBTT66o51aFM0Sc8M0VP0EcA0sS-JubLsqqFZH_zAjNdwtcMGtW8IMBktEP4gMp-HMK9nl9hznvbw7fHPA" TargetMode="External"/><Relationship Id="rId6" Type="http://schemas.openxmlformats.org/officeDocument/2006/relationships/hyperlink" Target="https://vymery.bimplatforma.cz/version/245362_UEh7gY7vbJqm1nJxTaoZZPp88UmWyQ4qQvoklxtmwiZsF4upKhf0AnWfotoDdQEQPrWpCjCU-8_ytMKligd_OQ" TargetMode="External"/><Relationship Id="rId11" Type="http://schemas.openxmlformats.org/officeDocument/2006/relationships/hyperlink" Target="https://vymery.bimplatforma.cz/version/245362_WFB41vPVFb5vjQrCf85gKC_mae6YKDhA6f2VcAMWWcP6NlNpRekbX1tg6-5XH6IRmouyrmsVQevO2pkTtuoA9w" TargetMode="External"/><Relationship Id="rId24" Type="http://schemas.openxmlformats.org/officeDocument/2006/relationships/hyperlink" Target="https://vymery.bimplatforma.cz/version/245362_4oIHhzsntyTk3tFYMMbwf2QndCOEpukDf_eG7JQi2_08DdyjQASVdwp8jWa-EvvvO5Bq_g-Fqh-4IxbMxr759g" TargetMode="External"/><Relationship Id="rId32" Type="http://schemas.openxmlformats.org/officeDocument/2006/relationships/hyperlink" Target="https://vymery.bimplatforma.cz/version/245362_t12jKN8V1Iidwhf4OdKn9z39M-33Zt-HHtM0SAjyYSRM12SFBc1jxyUDkTrlTtpUD3oXOTzFmbI0DYxsPnIXEA" TargetMode="External"/><Relationship Id="rId37" Type="http://schemas.openxmlformats.org/officeDocument/2006/relationships/hyperlink" Target="https://vymery.bimplatforma.cz/version/245362_pJHubSzafitjxzUkfN-6V6MtyBnjk0WtsqG_qn0OH5R1_9Epa465_Z8KX0wLkkIY5qPca-mSuK4B-6WF12QY4g" TargetMode="External"/><Relationship Id="rId40" Type="http://schemas.openxmlformats.org/officeDocument/2006/relationships/hyperlink" Target="https://vymery.bimplatforma.cz/version/245362_2gDN01ElOICzVT2MVbeI7GPhBXOWasSuck6mslrdPnAjRklySO2Pz3g2jBqgjvPJ0T5k33HLGCVXWrmf8W0dAg" TargetMode="External"/><Relationship Id="rId45" Type="http://schemas.openxmlformats.org/officeDocument/2006/relationships/drawing" Target="../drawings/drawing4.xml"/><Relationship Id="rId5" Type="http://schemas.openxmlformats.org/officeDocument/2006/relationships/hyperlink" Target="https://vymery.bimplatforma.cz/version/245362_rZkulfTxhVLiUaXOPaSZJmyq9EQFkCCJuYcy83ryN-mq-h0S93b2BIOegvZbBUN8W1aiW7dI8BXSk1SEzhMA8A" TargetMode="External"/><Relationship Id="rId15" Type="http://schemas.openxmlformats.org/officeDocument/2006/relationships/hyperlink" Target="https://vymery.bimplatforma.cz/version/245362_zcAw2QmMYCQCMBBEcGXzScQ3cJEZCf2u9ZY8S7G6Gb58eUzWjb51vbN5w7DnrAPBkdI6iyZ9a7mPxWqJX50YXQ" TargetMode="External"/><Relationship Id="rId23" Type="http://schemas.openxmlformats.org/officeDocument/2006/relationships/hyperlink" Target="https://vymery.bimplatforma.cz/version/245362_m03kD-0IoQ30nQbKKgA_N7eWEDMDTTLpSZh8qJ1JLZAliHQcCa3HSomZqp2_DpobOLAeQo_4mXmzOaoYS3VnGg" TargetMode="External"/><Relationship Id="rId28" Type="http://schemas.openxmlformats.org/officeDocument/2006/relationships/hyperlink" Target="https://vymery.bimplatforma.cz/version/245362_ZlPWLckHGYSzxOko-eh0DVmrv2MyFziaft_nn-1ndoS1fgf9rh_2UcP-RbNBhVh58vThVc6UEtApyV8l2Bog4g" TargetMode="External"/><Relationship Id="rId36" Type="http://schemas.openxmlformats.org/officeDocument/2006/relationships/hyperlink" Target="https://vymery.bimplatforma.cz/version/245362_s-lZR5IDjKmIuaMIjTH0WNSAdNlLtoQXkOLM-BUfn3R3uRq7haW7nOSqJ2rTrEePTunpXUaj6La1kqxsKw-2ZQ" TargetMode="External"/><Relationship Id="rId10" Type="http://schemas.openxmlformats.org/officeDocument/2006/relationships/hyperlink" Target="https://vymery.bimplatforma.cz/version/245362_THQH2_MnvX2jMMUDbYZe-JoG2LgbyoRtmSXoiIPbEYZeUPkrYoFZH_fQKyghDAxZM78lJCgAjlacmxTIa7SqyQ" TargetMode="External"/><Relationship Id="rId19" Type="http://schemas.openxmlformats.org/officeDocument/2006/relationships/hyperlink" Target="https://vymery.bimplatforma.cz/version/245362_CSVSUqxlpwTsObNpVM3aaEEFSWniV9GV3dYv5TJMSjfNwLLZD6eY3MZK1DA3TLuWGfZphpBmZ1EMv9DuFptAeA" TargetMode="External"/><Relationship Id="rId31" Type="http://schemas.openxmlformats.org/officeDocument/2006/relationships/hyperlink" Target="https://vymery.bimplatforma.cz/version/245362_gExAxvs2SqNFzML7v9toX7RgTrrHG-NOmcm6klEawZb-cVxx19ljoQnbZbd2aGulKLW1J2TMH2P0Zr3KSOMaEw" TargetMode="External"/><Relationship Id="rId44" Type="http://schemas.openxmlformats.org/officeDocument/2006/relationships/hyperlink" Target="https://vymery.bimplatforma.cz/version/245362_arWEsR3x4XABUCc1Q8hf_OvZ1610_MURK0m7F3Ik41z1kU_Si1A3l3jdwPL52P-TY714yZ93hA732w2VLBnKgg" TargetMode="External"/><Relationship Id="rId4" Type="http://schemas.openxmlformats.org/officeDocument/2006/relationships/hyperlink" Target="https://vymery.bimplatforma.cz/version/245362_30hMBBf1RlW3a3QfrRaAAHVHxCKytew1966TwyAUlGpyiYjgkGGnN2JvVMD4M2irVQOT576KwOFewLImcZQz1A" TargetMode="External"/><Relationship Id="rId9" Type="http://schemas.openxmlformats.org/officeDocument/2006/relationships/hyperlink" Target="https://vymery.bimplatforma.cz/version/245362_IzLmorSztyEBhfknj2fml70EuNxuP184l71qj--ULHShlXKXx7k8Ro2NDbYbf9pbJ9e0QZdESv8SEdQULhahlA" TargetMode="External"/><Relationship Id="rId14" Type="http://schemas.openxmlformats.org/officeDocument/2006/relationships/hyperlink" Target="https://vymery.bimplatforma.cz/version/245362_ACEvMqZ-_IhmNVzxLtkEtbv5pHpYLUiOcfClqRlM807ZxkPCjyauOJNzx-Bv0Qx7c-xLqzijGYOqnKs8zaKflA" TargetMode="External"/><Relationship Id="rId22" Type="http://schemas.openxmlformats.org/officeDocument/2006/relationships/hyperlink" Target="https://vymery.bimplatforma.cz/version/245362_FVZEnZN0ERj-GPhplM2lZwRPqF-tftWuSYEk2CpkxJr0d0b4JRxu7tU8xSOax7KLLcXpES1cjJE24tt0wX36Kg" TargetMode="External"/><Relationship Id="rId27" Type="http://schemas.openxmlformats.org/officeDocument/2006/relationships/hyperlink" Target="https://vymery.bimplatforma.cz/version/245362_Ne-XcYc024JAmqTJ6xlOOz98fG1WErV-VrkvNopnkaFryV7NAYecn5GYYQgKvJa8jWY8M8PSt6ka3Ce-Zrj5Bg" TargetMode="External"/><Relationship Id="rId30" Type="http://schemas.openxmlformats.org/officeDocument/2006/relationships/hyperlink" Target="https://vymery.bimplatforma.cz/version/245362_MlWwko1WBqUl9YIg4AbiEOP8S0F7Ycs5cTHh1jXop1g7nyb2xRjiRxyjTKsNYADASTFOh5X0S1WTTrCC8flVAw" TargetMode="External"/><Relationship Id="rId35" Type="http://schemas.openxmlformats.org/officeDocument/2006/relationships/hyperlink" Target="https://vymery.bimplatforma.cz/version/245362_eDdaZmC3CAkpESl6Pvd-bek9n6aEnsqVrxVi_11pNU9UNJEqbNIKwmPP0ukn19oA6fqEjMShhaTMV_oSFanoqQ" TargetMode="External"/><Relationship Id="rId43" Type="http://schemas.openxmlformats.org/officeDocument/2006/relationships/hyperlink" Target="https://vymery.bimplatforma.cz/version/245362_DcFCfvNuSjicHqb3ZDNnbHHiUba0oLt1F26PONCsky_zi2k6_O_olt94j8tYV9ngsYduZYH-wWEk-7plNT4u1A" TargetMode="External"/><Relationship Id="rId8" Type="http://schemas.openxmlformats.org/officeDocument/2006/relationships/hyperlink" Target="https://vymery.bimplatforma.cz/version/245362_PzKVlolK08rtlepm2TbqLb74M2GFRc22jX-9NeSB_r0OPXcDUbzZdKe16CIzQdM1vmURjpR2bsn5EUF1REXHcw" TargetMode="External"/><Relationship Id="rId3" Type="http://schemas.openxmlformats.org/officeDocument/2006/relationships/hyperlink" Target="https://vymery.bimplatforma.cz/version/245362_nfUBReIa6scWUU8QnB0pgR_PjtBnDCeGc1thdZcJ0K2ish1dtJkbyE6krcrXR--1Ni-ZlufU5D0UCqjTDWZShQ" TargetMode="External"/><Relationship Id="rId12" Type="http://schemas.openxmlformats.org/officeDocument/2006/relationships/hyperlink" Target="https://vymery.bimplatforma.cz/version/245362_xyl_HLn4pxl6BgdiuMY9o2e9EETZuCx6cr4eIpkb2gfvQuv85vV_7e9DVlDusv9lr21U4S0heWDPudEvKRNroQ" TargetMode="External"/><Relationship Id="rId17" Type="http://schemas.openxmlformats.org/officeDocument/2006/relationships/hyperlink" Target="https://vymery.bimplatforma.cz/version/245362_Bf4guzX7mojdzz84Tk4aUDb8sId8g3Q4x4XAUwQhqfWbpRrLwrDXKCAKh9k4xbMG5apbXmG-8CPl-NeRlJvTZA" TargetMode="External"/><Relationship Id="rId25" Type="http://schemas.openxmlformats.org/officeDocument/2006/relationships/hyperlink" Target="https://vymery.bimplatforma.cz/version/245362_l_QhBeFvXuvNVMmW34udkLQ_RmVRGOGTilkg1bG5yLpzL5KnPSri4jBEisWmILVqXo8e6F5hP-ZpvZzcrw8cfA" TargetMode="External"/><Relationship Id="rId33" Type="http://schemas.openxmlformats.org/officeDocument/2006/relationships/hyperlink" Target="https://vymery.bimplatforma.cz/version/245362_YC6njQAavP3QE_a2goKmQRFGE6qf8nHrHl5jMqvRXrxj6N-HXLaDflY28ga5UXCC0g59VK6NWTEXxSFxQ5mXfw" TargetMode="External"/><Relationship Id="rId38" Type="http://schemas.openxmlformats.org/officeDocument/2006/relationships/hyperlink" Target="https://vymery.bimplatforma.cz/version/245362_iQjo5lXE4l03BqQrcrl_jXjKfj9u3RnO48Hi_JDrig6pdzKT7amu_meR2-RdNMv2IrOBEolgYSqOMceUCErzTQ" TargetMode="External"/><Relationship Id="rId20" Type="http://schemas.openxmlformats.org/officeDocument/2006/relationships/hyperlink" Target="https://vymery.bimplatforma.cz/version/245362_3gcRL7aIDpxjaMDMy4XR7P0sT31GBW9hjvcJHAWnDak-XBAnb6ZEBFUZGxv43O0BpoGQM6h3gvATDrsh2dc1fg" TargetMode="External"/><Relationship Id="rId41" Type="http://schemas.openxmlformats.org/officeDocument/2006/relationships/hyperlink" Target="https://vymery.bimplatforma.cz/version/245362_voBPPPWkigWwJDGTmGTM7DXdxmyXR8uJu70erktIGThygiAdf9xCll6gIZNpPX2M257cDjPZRItoEJHPMcQ4Kg"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58"/>
  <sheetViews>
    <sheetView showGridLines="0" tabSelected="1" topLeftCell="A2" workbookViewId="0">
      <selection activeCell="K11" sqref="K11"/>
    </sheetView>
  </sheetViews>
  <sheetFormatPr defaultRowHeight="10.199999999999999"/>
  <cols>
    <col min="1" max="1" width="8.28515625" style="131" customWidth="1"/>
    <col min="2" max="2" width="1.7109375" style="131" customWidth="1"/>
    <col min="3" max="3" width="4.140625" style="131" customWidth="1"/>
    <col min="4" max="33" width="2.7109375" style="131" customWidth="1"/>
    <col min="34" max="34" width="3.28515625" style="131" customWidth="1"/>
    <col min="35" max="35" width="31.7109375" style="131" customWidth="1"/>
    <col min="36" max="37" width="2.42578125" style="131" customWidth="1"/>
    <col min="38" max="38" width="8.28515625" style="131" customWidth="1"/>
    <col min="39" max="39" width="3.28515625" style="131" customWidth="1"/>
    <col min="40" max="40" width="13.28515625" style="131" customWidth="1"/>
    <col min="41" max="41" width="7.42578125" style="131" customWidth="1"/>
    <col min="42" max="42" width="4.140625" style="131" customWidth="1"/>
    <col min="43" max="43" width="15.7109375" style="131" customWidth="1"/>
    <col min="44" max="44" width="13.7109375" style="131" customWidth="1"/>
    <col min="45" max="47" width="25.85546875" style="131" hidden="1" customWidth="1"/>
    <col min="48" max="49" width="21.7109375" style="131" hidden="1" customWidth="1"/>
    <col min="50" max="51" width="25" style="131" hidden="1" customWidth="1"/>
    <col min="52" max="52" width="21.7109375" style="131" hidden="1" customWidth="1"/>
    <col min="53" max="53" width="19.140625" style="131" hidden="1" customWidth="1"/>
    <col min="54" max="54" width="25" style="131" hidden="1" customWidth="1"/>
    <col min="55" max="55" width="21.7109375" style="131" hidden="1" customWidth="1"/>
    <col min="56" max="56" width="19.140625" style="131" hidden="1" customWidth="1"/>
    <col min="57" max="57" width="66.42578125" style="131" customWidth="1"/>
    <col min="58" max="70" width="9.140625" style="131"/>
    <col min="71" max="91" width="9.28515625" style="131" hidden="1"/>
    <col min="92" max="16384" width="9.140625" style="131"/>
  </cols>
  <sheetData>
    <row r="1" spans="1:74">
      <c r="A1" s="130" t="s">
        <v>0</v>
      </c>
      <c r="AZ1" s="130" t="s">
        <v>1</v>
      </c>
      <c r="BA1" s="130" t="s">
        <v>2</v>
      </c>
      <c r="BB1" s="130" t="s">
        <v>3</v>
      </c>
      <c r="BT1" s="130" t="s">
        <v>4</v>
      </c>
      <c r="BU1" s="130" t="s">
        <v>4</v>
      </c>
      <c r="BV1" s="130" t="s">
        <v>5</v>
      </c>
    </row>
    <row r="2" spans="1:74" ht="36.9" customHeight="1">
      <c r="AR2" s="132" t="s">
        <v>6</v>
      </c>
      <c r="AS2" s="133"/>
      <c r="AT2" s="133"/>
      <c r="AU2" s="133"/>
      <c r="AV2" s="133"/>
      <c r="AW2" s="133"/>
      <c r="AX2" s="133"/>
      <c r="AY2" s="133"/>
      <c r="AZ2" s="133"/>
      <c r="BA2" s="133"/>
      <c r="BB2" s="133"/>
      <c r="BC2" s="133"/>
      <c r="BD2" s="133"/>
      <c r="BE2" s="133"/>
      <c r="BS2" s="134" t="s">
        <v>7</v>
      </c>
      <c r="BT2" s="134" t="s">
        <v>8</v>
      </c>
    </row>
    <row r="3" spans="1:74" ht="6.9" customHeight="1">
      <c r="B3" s="135"/>
      <c r="C3" s="136"/>
      <c r="D3" s="136"/>
      <c r="E3" s="136"/>
      <c r="F3" s="136"/>
      <c r="G3" s="136"/>
      <c r="H3" s="136"/>
      <c r="I3" s="136"/>
      <c r="J3" s="136"/>
      <c r="K3" s="136"/>
      <c r="L3" s="136"/>
      <c r="M3" s="136"/>
      <c r="N3" s="136"/>
      <c r="O3" s="136"/>
      <c r="P3" s="136"/>
      <c r="Q3" s="136"/>
      <c r="R3" s="136"/>
      <c r="S3" s="136"/>
      <c r="T3" s="136"/>
      <c r="U3" s="136"/>
      <c r="V3" s="136"/>
      <c r="W3" s="136"/>
      <c r="X3" s="136"/>
      <c r="Y3" s="136"/>
      <c r="Z3" s="136"/>
      <c r="AA3" s="136"/>
      <c r="AB3" s="136"/>
      <c r="AC3" s="136"/>
      <c r="AD3" s="136"/>
      <c r="AE3" s="136"/>
      <c r="AF3" s="136"/>
      <c r="AG3" s="136"/>
      <c r="AH3" s="136"/>
      <c r="AI3" s="136"/>
      <c r="AJ3" s="136"/>
      <c r="AK3" s="136"/>
      <c r="AL3" s="136"/>
      <c r="AM3" s="136"/>
      <c r="AN3" s="136"/>
      <c r="AO3" s="136"/>
      <c r="AP3" s="136"/>
      <c r="AQ3" s="136"/>
      <c r="AR3" s="137"/>
      <c r="BS3" s="134" t="s">
        <v>7</v>
      </c>
      <c r="BT3" s="134" t="s">
        <v>9</v>
      </c>
    </row>
    <row r="4" spans="1:74" ht="24.9" customHeight="1">
      <c r="B4" s="137"/>
      <c r="D4" s="138" t="s">
        <v>10</v>
      </c>
      <c r="AR4" s="137"/>
      <c r="AS4" s="139" t="s">
        <v>11</v>
      </c>
      <c r="BS4" s="134" t="s">
        <v>12</v>
      </c>
    </row>
    <row r="5" spans="1:74" ht="12" customHeight="1">
      <c r="B5" s="137"/>
      <c r="D5" s="140" t="s">
        <v>13</v>
      </c>
      <c r="K5" s="141" t="s">
        <v>14</v>
      </c>
      <c r="L5" s="133"/>
      <c r="M5" s="133"/>
      <c r="N5" s="133"/>
      <c r="O5" s="133"/>
      <c r="P5" s="133"/>
      <c r="Q5" s="133"/>
      <c r="R5" s="133"/>
      <c r="S5" s="133"/>
      <c r="T5" s="133"/>
      <c r="U5" s="133"/>
      <c r="V5" s="133"/>
      <c r="W5" s="133"/>
      <c r="X5" s="133"/>
      <c r="Y5" s="133"/>
      <c r="Z5" s="133"/>
      <c r="AA5" s="133"/>
      <c r="AB5" s="133"/>
      <c r="AC5" s="133"/>
      <c r="AD5" s="133"/>
      <c r="AE5" s="133"/>
      <c r="AF5" s="133"/>
      <c r="AG5" s="133"/>
      <c r="AH5" s="133"/>
      <c r="AI5" s="133"/>
      <c r="AJ5" s="133"/>
      <c r="AK5" s="133"/>
      <c r="AL5" s="133"/>
      <c r="AM5" s="133"/>
      <c r="AN5" s="133"/>
      <c r="AO5" s="133"/>
      <c r="AR5" s="137"/>
      <c r="BS5" s="134" t="s">
        <v>7</v>
      </c>
    </row>
    <row r="6" spans="1:74" ht="36.9" customHeight="1">
      <c r="B6" s="137"/>
      <c r="D6" s="142" t="s">
        <v>15</v>
      </c>
      <c r="K6" s="143" t="s">
        <v>16</v>
      </c>
      <c r="L6" s="133"/>
      <c r="M6" s="133"/>
      <c r="N6" s="133"/>
      <c r="O6" s="133"/>
      <c r="P6" s="133"/>
      <c r="Q6" s="133"/>
      <c r="R6" s="133"/>
      <c r="S6" s="133"/>
      <c r="T6" s="133"/>
      <c r="U6" s="133"/>
      <c r="V6" s="133"/>
      <c r="W6" s="133"/>
      <c r="X6" s="133"/>
      <c r="Y6" s="133"/>
      <c r="Z6" s="133"/>
      <c r="AA6" s="133"/>
      <c r="AB6" s="133"/>
      <c r="AC6" s="133"/>
      <c r="AD6" s="133"/>
      <c r="AE6" s="133"/>
      <c r="AF6" s="133"/>
      <c r="AG6" s="133"/>
      <c r="AH6" s="133"/>
      <c r="AI6" s="133"/>
      <c r="AJ6" s="133"/>
      <c r="AK6" s="133"/>
      <c r="AL6" s="133"/>
      <c r="AM6" s="133"/>
      <c r="AN6" s="133"/>
      <c r="AO6" s="133"/>
      <c r="AR6" s="137"/>
      <c r="BS6" s="134" t="s">
        <v>7</v>
      </c>
    </row>
    <row r="7" spans="1:74" ht="12" customHeight="1">
      <c r="B7" s="137"/>
      <c r="D7" s="144" t="s">
        <v>17</v>
      </c>
      <c r="K7" s="145" t="s">
        <v>3</v>
      </c>
      <c r="AK7" s="144" t="s">
        <v>18</v>
      </c>
      <c r="AN7" s="145" t="s">
        <v>3</v>
      </c>
      <c r="AR7" s="137"/>
      <c r="BS7" s="134" t="s">
        <v>7</v>
      </c>
    </row>
    <row r="8" spans="1:74" ht="12" customHeight="1">
      <c r="B8" s="137"/>
      <c r="D8" s="144" t="s">
        <v>19</v>
      </c>
      <c r="K8" s="145" t="s">
        <v>20</v>
      </c>
      <c r="AK8" s="144" t="s">
        <v>21</v>
      </c>
      <c r="AN8" s="146" t="s">
        <v>1030</v>
      </c>
      <c r="AR8" s="137"/>
      <c r="BS8" s="134" t="s">
        <v>7</v>
      </c>
    </row>
    <row r="9" spans="1:74" ht="14.4" customHeight="1">
      <c r="B9" s="137"/>
      <c r="AR9" s="137"/>
      <c r="BS9" s="134" t="s">
        <v>7</v>
      </c>
    </row>
    <row r="10" spans="1:74" ht="12" customHeight="1">
      <c r="B10" s="137"/>
      <c r="D10" s="144" t="s">
        <v>22</v>
      </c>
      <c r="K10" s="336"/>
      <c r="L10" s="336"/>
      <c r="M10" s="336"/>
      <c r="N10" s="336"/>
      <c r="O10" s="336"/>
      <c r="P10" s="336"/>
      <c r="Q10" s="336"/>
      <c r="R10" s="336"/>
      <c r="S10" s="336"/>
      <c r="T10" s="336"/>
      <c r="U10" s="336"/>
      <c r="V10" s="336"/>
      <c r="W10" s="336"/>
      <c r="X10" s="336"/>
      <c r="Y10" s="336"/>
      <c r="Z10" s="336"/>
      <c r="AA10" s="336"/>
      <c r="AB10" s="336"/>
      <c r="AC10" s="336"/>
      <c r="AD10" s="336"/>
      <c r="AE10" s="336"/>
      <c r="AF10" s="336"/>
      <c r="AG10" s="336"/>
      <c r="AK10" s="144" t="s">
        <v>23</v>
      </c>
      <c r="AN10" s="337" t="s">
        <v>3</v>
      </c>
      <c r="AR10" s="137"/>
      <c r="BS10" s="134" t="s">
        <v>7</v>
      </c>
    </row>
    <row r="11" spans="1:74" ht="18.45" customHeight="1">
      <c r="B11" s="137"/>
      <c r="E11" s="145" t="s">
        <v>20</v>
      </c>
      <c r="AK11" s="144" t="s">
        <v>24</v>
      </c>
      <c r="AN11" s="337" t="s">
        <v>3</v>
      </c>
      <c r="AR11" s="137"/>
      <c r="BS11" s="134" t="s">
        <v>7</v>
      </c>
    </row>
    <row r="12" spans="1:74" ht="6.9" customHeight="1">
      <c r="B12" s="137"/>
      <c r="AR12" s="137"/>
      <c r="BS12" s="134" t="s">
        <v>7</v>
      </c>
    </row>
    <row r="13" spans="1:74" ht="12" customHeight="1">
      <c r="B13" s="137"/>
      <c r="D13" s="144" t="s">
        <v>25</v>
      </c>
      <c r="K13" s="336"/>
      <c r="L13" s="336"/>
      <c r="M13" s="336"/>
      <c r="N13" s="336"/>
      <c r="O13" s="336"/>
      <c r="P13" s="336"/>
      <c r="Q13" s="336"/>
      <c r="R13" s="336"/>
      <c r="S13" s="336"/>
      <c r="T13" s="336"/>
      <c r="U13" s="336"/>
      <c r="V13" s="336"/>
      <c r="W13" s="336"/>
      <c r="X13" s="336"/>
      <c r="Y13" s="336"/>
      <c r="Z13" s="336"/>
      <c r="AA13" s="336"/>
      <c r="AB13" s="336"/>
      <c r="AC13" s="336"/>
      <c r="AD13" s="336"/>
      <c r="AE13" s="336"/>
      <c r="AF13" s="336"/>
      <c r="AG13" s="336"/>
      <c r="AK13" s="144" t="s">
        <v>23</v>
      </c>
      <c r="AN13" s="337" t="s">
        <v>3</v>
      </c>
      <c r="AR13" s="137"/>
      <c r="BS13" s="134" t="s">
        <v>7</v>
      </c>
    </row>
    <row r="14" spans="1:74" ht="13.2">
      <c r="B14" s="137"/>
      <c r="E14" s="145" t="s">
        <v>20</v>
      </c>
      <c r="AK14" s="144" t="s">
        <v>24</v>
      </c>
      <c r="AN14" s="337" t="s">
        <v>3</v>
      </c>
      <c r="AR14" s="137"/>
      <c r="BS14" s="134" t="s">
        <v>7</v>
      </c>
    </row>
    <row r="15" spans="1:74" ht="6.9" customHeight="1">
      <c r="B15" s="137"/>
      <c r="AR15" s="137"/>
      <c r="BS15" s="134" t="s">
        <v>4</v>
      </c>
    </row>
    <row r="16" spans="1:74" ht="12" customHeight="1">
      <c r="B16" s="137"/>
      <c r="D16" s="144" t="s">
        <v>26</v>
      </c>
      <c r="K16" s="336"/>
      <c r="L16" s="336"/>
      <c r="M16" s="336"/>
      <c r="N16" s="336"/>
      <c r="O16" s="336"/>
      <c r="P16" s="336"/>
      <c r="Q16" s="336"/>
      <c r="R16" s="336"/>
      <c r="S16" s="336"/>
      <c r="T16" s="336"/>
      <c r="U16" s="336"/>
      <c r="V16" s="336"/>
      <c r="W16" s="336"/>
      <c r="X16" s="336"/>
      <c r="Y16" s="336"/>
      <c r="Z16" s="336"/>
      <c r="AA16" s="336"/>
      <c r="AB16" s="336"/>
      <c r="AC16" s="336"/>
      <c r="AD16" s="336"/>
      <c r="AE16" s="336"/>
      <c r="AF16" s="336"/>
      <c r="AG16" s="336"/>
      <c r="AK16" s="144" t="s">
        <v>23</v>
      </c>
      <c r="AN16" s="337" t="s">
        <v>3</v>
      </c>
      <c r="AR16" s="137"/>
      <c r="BS16" s="134" t="s">
        <v>4</v>
      </c>
    </row>
    <row r="17" spans="2:71" ht="18.45" customHeight="1">
      <c r="B17" s="137"/>
      <c r="E17" s="145" t="s">
        <v>20</v>
      </c>
      <c r="AK17" s="144" t="s">
        <v>24</v>
      </c>
      <c r="AN17" s="337" t="s">
        <v>3</v>
      </c>
      <c r="AR17" s="137"/>
      <c r="BS17" s="134" t="s">
        <v>27</v>
      </c>
    </row>
    <row r="18" spans="2:71" ht="6.9" customHeight="1">
      <c r="B18" s="137"/>
      <c r="AR18" s="137"/>
      <c r="BS18" s="134" t="s">
        <v>7</v>
      </c>
    </row>
    <row r="19" spans="2:71" ht="12" customHeight="1">
      <c r="B19" s="137"/>
      <c r="D19" s="144" t="s">
        <v>28</v>
      </c>
      <c r="K19" s="336"/>
      <c r="L19" s="336"/>
      <c r="M19" s="336"/>
      <c r="N19" s="336"/>
      <c r="O19" s="336"/>
      <c r="P19" s="336"/>
      <c r="Q19" s="336"/>
      <c r="R19" s="336"/>
      <c r="S19" s="336"/>
      <c r="T19" s="336"/>
      <c r="U19" s="336"/>
      <c r="V19" s="336"/>
      <c r="W19" s="336"/>
      <c r="X19" s="336"/>
      <c r="Y19" s="336"/>
      <c r="Z19" s="336"/>
      <c r="AA19" s="336"/>
      <c r="AB19" s="336"/>
      <c r="AC19" s="336"/>
      <c r="AD19" s="336"/>
      <c r="AE19" s="336"/>
      <c r="AF19" s="336"/>
      <c r="AG19" s="336"/>
      <c r="AK19" s="144" t="s">
        <v>23</v>
      </c>
      <c r="AN19" s="337" t="s">
        <v>3</v>
      </c>
      <c r="AR19" s="137"/>
      <c r="BS19" s="134" t="s">
        <v>7</v>
      </c>
    </row>
    <row r="20" spans="2:71" ht="18.45" customHeight="1">
      <c r="B20" s="137"/>
      <c r="E20" s="145" t="s">
        <v>20</v>
      </c>
      <c r="AK20" s="144" t="s">
        <v>24</v>
      </c>
      <c r="AN20" s="337" t="s">
        <v>3</v>
      </c>
      <c r="AR20" s="137"/>
      <c r="BS20" s="134" t="s">
        <v>4</v>
      </c>
    </row>
    <row r="21" spans="2:71" ht="6.9" customHeight="1">
      <c r="B21" s="137"/>
      <c r="AR21" s="137"/>
    </row>
    <row r="22" spans="2:71" ht="12" customHeight="1">
      <c r="B22" s="137"/>
      <c r="D22" s="144" t="s">
        <v>29</v>
      </c>
      <c r="AR22" s="137"/>
    </row>
    <row r="23" spans="2:71" ht="47.25" customHeight="1">
      <c r="B23" s="137"/>
      <c r="E23" s="147" t="s">
        <v>30</v>
      </c>
      <c r="F23" s="147"/>
      <c r="G23" s="147"/>
      <c r="H23" s="147"/>
      <c r="I23" s="147"/>
      <c r="J23" s="147"/>
      <c r="K23" s="147"/>
      <c r="L23" s="147"/>
      <c r="M23" s="147"/>
      <c r="N23" s="147"/>
      <c r="O23" s="147"/>
      <c r="P23" s="147"/>
      <c r="Q23" s="147"/>
      <c r="R23" s="147"/>
      <c r="S23" s="147"/>
      <c r="T23" s="147"/>
      <c r="U23" s="147"/>
      <c r="V23" s="147"/>
      <c r="W23" s="147"/>
      <c r="X23" s="147"/>
      <c r="Y23" s="147"/>
      <c r="Z23" s="147"/>
      <c r="AA23" s="147"/>
      <c r="AB23" s="147"/>
      <c r="AC23" s="147"/>
      <c r="AD23" s="147"/>
      <c r="AE23" s="147"/>
      <c r="AF23" s="147"/>
      <c r="AG23" s="147"/>
      <c r="AH23" s="147"/>
      <c r="AI23" s="147"/>
      <c r="AJ23" s="147"/>
      <c r="AK23" s="147"/>
      <c r="AL23" s="147"/>
      <c r="AM23" s="147"/>
      <c r="AN23" s="147"/>
      <c r="AR23" s="137"/>
    </row>
    <row r="24" spans="2:71" ht="6.9" customHeight="1">
      <c r="B24" s="137"/>
      <c r="AR24" s="137"/>
    </row>
    <row r="25" spans="2:71" ht="6.9" customHeight="1">
      <c r="B25" s="137"/>
      <c r="D25" s="148"/>
      <c r="E25" s="148"/>
      <c r="F25" s="148"/>
      <c r="G25" s="148"/>
      <c r="H25" s="148"/>
      <c r="I25" s="148"/>
      <c r="J25" s="148"/>
      <c r="K25" s="148"/>
      <c r="L25" s="148"/>
      <c r="M25" s="148"/>
      <c r="N25" s="148"/>
      <c r="O25" s="148"/>
      <c r="P25" s="148"/>
      <c r="Q25" s="148"/>
      <c r="R25" s="148"/>
      <c r="S25" s="148"/>
      <c r="T25" s="148"/>
      <c r="U25" s="148"/>
      <c r="V25" s="148"/>
      <c r="W25" s="148"/>
      <c r="X25" s="148"/>
      <c r="Y25" s="148"/>
      <c r="Z25" s="148"/>
      <c r="AA25" s="148"/>
      <c r="AB25" s="148"/>
      <c r="AC25" s="148"/>
      <c r="AD25" s="148"/>
      <c r="AE25" s="148"/>
      <c r="AF25" s="148"/>
      <c r="AG25" s="148"/>
      <c r="AH25" s="148"/>
      <c r="AI25" s="148"/>
      <c r="AJ25" s="148"/>
      <c r="AK25" s="148"/>
      <c r="AL25" s="148"/>
      <c r="AM25" s="148"/>
      <c r="AN25" s="148"/>
      <c r="AO25" s="148"/>
      <c r="AR25" s="137"/>
    </row>
    <row r="26" spans="2:71" s="150" customFormat="1" ht="25.95" customHeight="1">
      <c r="B26" s="149"/>
      <c r="D26" s="151" t="s">
        <v>31</v>
      </c>
      <c r="E26" s="152"/>
      <c r="F26" s="152"/>
      <c r="G26" s="152"/>
      <c r="H26" s="152"/>
      <c r="I26" s="152"/>
      <c r="J26" s="152"/>
      <c r="K26" s="152"/>
      <c r="L26" s="152"/>
      <c r="M26" s="152"/>
      <c r="N26" s="152"/>
      <c r="O26" s="152"/>
      <c r="P26" s="152"/>
      <c r="Q26" s="152"/>
      <c r="R26" s="152"/>
      <c r="S26" s="152"/>
      <c r="T26" s="152"/>
      <c r="U26" s="152"/>
      <c r="V26" s="152"/>
      <c r="W26" s="152"/>
      <c r="X26" s="152"/>
      <c r="Y26" s="152"/>
      <c r="Z26" s="152"/>
      <c r="AA26" s="152"/>
      <c r="AB26" s="152"/>
      <c r="AC26" s="152"/>
      <c r="AD26" s="152"/>
      <c r="AE26" s="152"/>
      <c r="AF26" s="152"/>
      <c r="AG26" s="152"/>
      <c r="AH26" s="152"/>
      <c r="AI26" s="152"/>
      <c r="AJ26" s="152"/>
      <c r="AK26" s="153">
        <f>ROUND(AG54,2)</f>
        <v>0</v>
      </c>
      <c r="AL26" s="154"/>
      <c r="AM26" s="154"/>
      <c r="AN26" s="154"/>
      <c r="AO26" s="154"/>
      <c r="AR26" s="149"/>
    </row>
    <row r="27" spans="2:71" s="150" customFormat="1" ht="6.9" customHeight="1">
      <c r="B27" s="149"/>
      <c r="AR27" s="149"/>
    </row>
    <row r="28" spans="2:71" s="150" customFormat="1" ht="13.2">
      <c r="B28" s="149"/>
      <c r="L28" s="155" t="s">
        <v>32</v>
      </c>
      <c r="M28" s="155"/>
      <c r="N28" s="155"/>
      <c r="O28" s="155"/>
      <c r="P28" s="155"/>
      <c r="W28" s="155" t="s">
        <v>33</v>
      </c>
      <c r="X28" s="155"/>
      <c r="Y28" s="155"/>
      <c r="Z28" s="155"/>
      <c r="AA28" s="155"/>
      <c r="AB28" s="155"/>
      <c r="AC28" s="155"/>
      <c r="AD28" s="155"/>
      <c r="AE28" s="155"/>
      <c r="AK28" s="155" t="s">
        <v>34</v>
      </c>
      <c r="AL28" s="155"/>
      <c r="AM28" s="155"/>
      <c r="AN28" s="155"/>
      <c r="AO28" s="155"/>
      <c r="AR28" s="149"/>
    </row>
    <row r="29" spans="2:71" s="157" customFormat="1" ht="14.4" customHeight="1">
      <c r="B29" s="156"/>
      <c r="D29" s="144" t="s">
        <v>35</v>
      </c>
      <c r="F29" s="144" t="s">
        <v>36</v>
      </c>
      <c r="L29" s="158">
        <v>0.21</v>
      </c>
      <c r="M29" s="159"/>
      <c r="N29" s="159"/>
      <c r="O29" s="159"/>
      <c r="P29" s="159"/>
      <c r="W29" s="160">
        <f>ROUND(AZ54, 2)</f>
        <v>0</v>
      </c>
      <c r="X29" s="159"/>
      <c r="Y29" s="159"/>
      <c r="Z29" s="159"/>
      <c r="AA29" s="159"/>
      <c r="AB29" s="159"/>
      <c r="AC29" s="159"/>
      <c r="AD29" s="159"/>
      <c r="AE29" s="159"/>
      <c r="AK29" s="160">
        <f>ROUND(AV54, 2)</f>
        <v>0</v>
      </c>
      <c r="AL29" s="159"/>
      <c r="AM29" s="159"/>
      <c r="AN29" s="159"/>
      <c r="AO29" s="159"/>
      <c r="AR29" s="156"/>
    </row>
    <row r="30" spans="2:71" s="157" customFormat="1" ht="14.4" customHeight="1">
      <c r="B30" s="156"/>
      <c r="F30" s="144" t="s">
        <v>37</v>
      </c>
      <c r="L30" s="158">
        <v>0.12</v>
      </c>
      <c r="M30" s="159"/>
      <c r="N30" s="159"/>
      <c r="O30" s="159"/>
      <c r="P30" s="159"/>
      <c r="W30" s="160">
        <f>ROUND(BA54, 2)</f>
        <v>0</v>
      </c>
      <c r="X30" s="159"/>
      <c r="Y30" s="159"/>
      <c r="Z30" s="159"/>
      <c r="AA30" s="159"/>
      <c r="AB30" s="159"/>
      <c r="AC30" s="159"/>
      <c r="AD30" s="159"/>
      <c r="AE30" s="159"/>
      <c r="AK30" s="160">
        <f>ROUND(AW54, 2)</f>
        <v>0</v>
      </c>
      <c r="AL30" s="159"/>
      <c r="AM30" s="159"/>
      <c r="AN30" s="159"/>
      <c r="AO30" s="159"/>
      <c r="AR30" s="156"/>
    </row>
    <row r="31" spans="2:71" s="157" customFormat="1" ht="14.4" hidden="1" customHeight="1">
      <c r="B31" s="156"/>
      <c r="F31" s="144" t="s">
        <v>38</v>
      </c>
      <c r="L31" s="158">
        <v>0.21</v>
      </c>
      <c r="M31" s="159"/>
      <c r="N31" s="159"/>
      <c r="O31" s="159"/>
      <c r="P31" s="159"/>
      <c r="W31" s="160">
        <f>ROUND(BB54, 2)</f>
        <v>0</v>
      </c>
      <c r="X31" s="159"/>
      <c r="Y31" s="159"/>
      <c r="Z31" s="159"/>
      <c r="AA31" s="159"/>
      <c r="AB31" s="159"/>
      <c r="AC31" s="159"/>
      <c r="AD31" s="159"/>
      <c r="AE31" s="159"/>
      <c r="AK31" s="160">
        <v>0</v>
      </c>
      <c r="AL31" s="159"/>
      <c r="AM31" s="159"/>
      <c r="AN31" s="159"/>
      <c r="AO31" s="159"/>
      <c r="AR31" s="156"/>
    </row>
    <row r="32" spans="2:71" s="157" customFormat="1" ht="14.4" hidden="1" customHeight="1">
      <c r="B32" s="156"/>
      <c r="F32" s="144" t="s">
        <v>39</v>
      </c>
      <c r="L32" s="158">
        <v>0.12</v>
      </c>
      <c r="M32" s="159"/>
      <c r="N32" s="159"/>
      <c r="O32" s="159"/>
      <c r="P32" s="159"/>
      <c r="W32" s="160">
        <f>ROUND(BC54, 2)</f>
        <v>0</v>
      </c>
      <c r="X32" s="159"/>
      <c r="Y32" s="159"/>
      <c r="Z32" s="159"/>
      <c r="AA32" s="159"/>
      <c r="AB32" s="159"/>
      <c r="AC32" s="159"/>
      <c r="AD32" s="159"/>
      <c r="AE32" s="159"/>
      <c r="AK32" s="160">
        <v>0</v>
      </c>
      <c r="AL32" s="159"/>
      <c r="AM32" s="159"/>
      <c r="AN32" s="159"/>
      <c r="AO32" s="159"/>
      <c r="AR32" s="156"/>
    </row>
    <row r="33" spans="2:44" s="157" customFormat="1" ht="14.4" hidden="1" customHeight="1">
      <c r="B33" s="156"/>
      <c r="F33" s="144" t="s">
        <v>40</v>
      </c>
      <c r="L33" s="158">
        <v>0</v>
      </c>
      <c r="M33" s="159"/>
      <c r="N33" s="159"/>
      <c r="O33" s="159"/>
      <c r="P33" s="159"/>
      <c r="W33" s="160">
        <f>ROUND(BD54, 2)</f>
        <v>0</v>
      </c>
      <c r="X33" s="159"/>
      <c r="Y33" s="159"/>
      <c r="Z33" s="159"/>
      <c r="AA33" s="159"/>
      <c r="AB33" s="159"/>
      <c r="AC33" s="159"/>
      <c r="AD33" s="159"/>
      <c r="AE33" s="159"/>
      <c r="AK33" s="160">
        <v>0</v>
      </c>
      <c r="AL33" s="159"/>
      <c r="AM33" s="159"/>
      <c r="AN33" s="159"/>
      <c r="AO33" s="159"/>
      <c r="AR33" s="156"/>
    </row>
    <row r="34" spans="2:44" s="150" customFormat="1" ht="6.9" customHeight="1">
      <c r="B34" s="149"/>
      <c r="AR34" s="149"/>
    </row>
    <row r="35" spans="2:44" s="150" customFormat="1" ht="25.95" customHeight="1">
      <c r="B35" s="149"/>
      <c r="C35" s="161"/>
      <c r="D35" s="162" t="s">
        <v>41</v>
      </c>
      <c r="E35" s="163"/>
      <c r="F35" s="163"/>
      <c r="G35" s="163"/>
      <c r="H35" s="163"/>
      <c r="I35" s="163"/>
      <c r="J35" s="163"/>
      <c r="K35" s="163"/>
      <c r="L35" s="163"/>
      <c r="M35" s="163"/>
      <c r="N35" s="163"/>
      <c r="O35" s="163"/>
      <c r="P35" s="163"/>
      <c r="Q35" s="163"/>
      <c r="R35" s="163"/>
      <c r="S35" s="163"/>
      <c r="T35" s="164" t="s">
        <v>42</v>
      </c>
      <c r="U35" s="163"/>
      <c r="V35" s="163"/>
      <c r="W35" s="163"/>
      <c r="X35" s="165" t="s">
        <v>43</v>
      </c>
      <c r="Y35" s="166"/>
      <c r="Z35" s="166"/>
      <c r="AA35" s="166"/>
      <c r="AB35" s="166"/>
      <c r="AC35" s="163"/>
      <c r="AD35" s="163"/>
      <c r="AE35" s="163"/>
      <c r="AF35" s="163"/>
      <c r="AG35" s="163"/>
      <c r="AH35" s="163"/>
      <c r="AI35" s="163"/>
      <c r="AJ35" s="163"/>
      <c r="AK35" s="167">
        <f>SUM(AK26:AK33)</f>
        <v>0</v>
      </c>
      <c r="AL35" s="166"/>
      <c r="AM35" s="166"/>
      <c r="AN35" s="166"/>
      <c r="AO35" s="168"/>
      <c r="AP35" s="161"/>
      <c r="AQ35" s="161"/>
      <c r="AR35" s="149"/>
    </row>
    <row r="36" spans="2:44" s="150" customFormat="1" ht="6.9" customHeight="1">
      <c r="B36" s="149"/>
      <c r="AR36" s="149"/>
    </row>
    <row r="37" spans="2:44" s="150" customFormat="1" ht="6.9" customHeight="1">
      <c r="B37" s="169"/>
      <c r="C37" s="170"/>
      <c r="D37" s="170"/>
      <c r="E37" s="170"/>
      <c r="F37" s="170"/>
      <c r="G37" s="170"/>
      <c r="H37" s="170"/>
      <c r="I37" s="170"/>
      <c r="J37" s="170"/>
      <c r="K37" s="170"/>
      <c r="L37" s="170"/>
      <c r="M37" s="170"/>
      <c r="N37" s="170"/>
      <c r="O37" s="170"/>
      <c r="P37" s="170"/>
      <c r="Q37" s="170"/>
      <c r="R37" s="170"/>
      <c r="S37" s="170"/>
      <c r="T37" s="170"/>
      <c r="U37" s="170"/>
      <c r="V37" s="170"/>
      <c r="W37" s="170"/>
      <c r="X37" s="170"/>
      <c r="Y37" s="170"/>
      <c r="Z37" s="170"/>
      <c r="AA37" s="170"/>
      <c r="AB37" s="170"/>
      <c r="AC37" s="170"/>
      <c r="AD37" s="170"/>
      <c r="AE37" s="170"/>
      <c r="AF37" s="170"/>
      <c r="AG37" s="170"/>
      <c r="AH37" s="170"/>
      <c r="AI37" s="170"/>
      <c r="AJ37" s="170"/>
      <c r="AK37" s="170"/>
      <c r="AL37" s="170"/>
      <c r="AM37" s="170"/>
      <c r="AN37" s="170"/>
      <c r="AO37" s="170"/>
      <c r="AP37" s="170"/>
      <c r="AQ37" s="170"/>
      <c r="AR37" s="149"/>
    </row>
    <row r="41" spans="2:44" s="150" customFormat="1" ht="6.9" customHeight="1">
      <c r="B41" s="171"/>
      <c r="C41" s="172"/>
      <c r="D41" s="172"/>
      <c r="E41" s="172"/>
      <c r="F41" s="172"/>
      <c r="G41" s="172"/>
      <c r="H41" s="172"/>
      <c r="I41" s="172"/>
      <c r="J41" s="172"/>
      <c r="K41" s="172"/>
      <c r="L41" s="172"/>
      <c r="M41" s="172"/>
      <c r="N41" s="172"/>
      <c r="O41" s="172"/>
      <c r="P41" s="172"/>
      <c r="Q41" s="172"/>
      <c r="R41" s="172"/>
      <c r="S41" s="172"/>
      <c r="T41" s="172"/>
      <c r="U41" s="172"/>
      <c r="V41" s="172"/>
      <c r="W41" s="172"/>
      <c r="X41" s="172"/>
      <c r="Y41" s="172"/>
      <c r="Z41" s="172"/>
      <c r="AA41" s="172"/>
      <c r="AB41" s="172"/>
      <c r="AC41" s="172"/>
      <c r="AD41" s="172"/>
      <c r="AE41" s="172"/>
      <c r="AF41" s="172"/>
      <c r="AG41" s="172"/>
      <c r="AH41" s="172"/>
      <c r="AI41" s="172"/>
      <c r="AJ41" s="172"/>
      <c r="AK41" s="172"/>
      <c r="AL41" s="172"/>
      <c r="AM41" s="172"/>
      <c r="AN41" s="172"/>
      <c r="AO41" s="172"/>
      <c r="AP41" s="172"/>
      <c r="AQ41" s="172"/>
      <c r="AR41" s="149"/>
    </row>
    <row r="42" spans="2:44" s="150" customFormat="1" ht="24.9" customHeight="1">
      <c r="B42" s="149"/>
      <c r="C42" s="138" t="s">
        <v>44</v>
      </c>
      <c r="AR42" s="149"/>
    </row>
    <row r="43" spans="2:44" s="150" customFormat="1" ht="6.9" customHeight="1">
      <c r="B43" s="149"/>
      <c r="AR43" s="149"/>
    </row>
    <row r="44" spans="2:44" s="174" customFormat="1" ht="12" customHeight="1">
      <c r="B44" s="173"/>
      <c r="C44" s="144" t="s">
        <v>13</v>
      </c>
      <c r="L44" s="174" t="str">
        <f>K5</f>
        <v>15/2025</v>
      </c>
      <c r="AR44" s="173"/>
    </row>
    <row r="45" spans="2:44" s="177" customFormat="1" ht="36.9" customHeight="1">
      <c r="B45" s="175"/>
      <c r="C45" s="176" t="s">
        <v>15</v>
      </c>
      <c r="L45" s="178" t="str">
        <f>K6</f>
        <v>změna užívání</v>
      </c>
      <c r="M45" s="179"/>
      <c r="N45" s="179"/>
      <c r="O45" s="179"/>
      <c r="P45" s="179"/>
      <c r="Q45" s="179"/>
      <c r="R45" s="179"/>
      <c r="S45" s="179"/>
      <c r="T45" s="179"/>
      <c r="U45" s="179"/>
      <c r="V45" s="179"/>
      <c r="W45" s="179"/>
      <c r="X45" s="179"/>
      <c r="Y45" s="179"/>
      <c r="Z45" s="179"/>
      <c r="AA45" s="179"/>
      <c r="AB45" s="179"/>
      <c r="AC45" s="179"/>
      <c r="AD45" s="179"/>
      <c r="AE45" s="179"/>
      <c r="AF45" s="179"/>
      <c r="AG45" s="179"/>
      <c r="AH45" s="179"/>
      <c r="AI45" s="179"/>
      <c r="AJ45" s="179"/>
      <c r="AK45" s="179"/>
      <c r="AL45" s="179"/>
      <c r="AM45" s="179"/>
      <c r="AN45" s="179"/>
      <c r="AO45" s="179"/>
      <c r="AR45" s="175"/>
    </row>
    <row r="46" spans="2:44" s="150" customFormat="1" ht="6.9" customHeight="1">
      <c r="B46" s="149"/>
      <c r="AR46" s="149"/>
    </row>
    <row r="47" spans="2:44" s="150" customFormat="1" ht="12" customHeight="1">
      <c r="B47" s="149"/>
      <c r="C47" s="144" t="s">
        <v>19</v>
      </c>
      <c r="L47" s="180" t="str">
        <f>IF(K8="","",K8)</f>
        <v xml:space="preserve"> </v>
      </c>
      <c r="AI47" s="144" t="s">
        <v>21</v>
      </c>
      <c r="AM47" s="181" t="str">
        <f>IF(AN8= "","",AN8)</f>
        <v xml:space="preserve"> 1.12.2025</v>
      </c>
      <c r="AN47" s="181"/>
      <c r="AR47" s="149"/>
    </row>
    <row r="48" spans="2:44" s="150" customFormat="1" ht="6.9" customHeight="1">
      <c r="B48" s="149"/>
      <c r="AR48" s="149"/>
    </row>
    <row r="49" spans="1:91" s="150" customFormat="1" ht="15.15" customHeight="1">
      <c r="B49" s="149"/>
      <c r="C49" s="144" t="s">
        <v>22</v>
      </c>
      <c r="L49" s="174" t="str">
        <f>IF(E11= "","",E11)</f>
        <v xml:space="preserve"> </v>
      </c>
      <c r="AI49" s="144" t="s">
        <v>26</v>
      </c>
      <c r="AM49" s="182" t="str">
        <f>IF(E17="","",E17)</f>
        <v xml:space="preserve"> </v>
      </c>
      <c r="AN49" s="183"/>
      <c r="AO49" s="183"/>
      <c r="AP49" s="183"/>
      <c r="AR49" s="149"/>
      <c r="AS49" s="184" t="s">
        <v>45</v>
      </c>
      <c r="AT49" s="185"/>
      <c r="AU49" s="186"/>
      <c r="AV49" s="186"/>
      <c r="AW49" s="186"/>
      <c r="AX49" s="186"/>
      <c r="AY49" s="186"/>
      <c r="AZ49" s="186"/>
      <c r="BA49" s="186"/>
      <c r="BB49" s="186"/>
      <c r="BC49" s="186"/>
      <c r="BD49" s="187"/>
    </row>
    <row r="50" spans="1:91" s="150" customFormat="1" ht="15.15" customHeight="1">
      <c r="B50" s="149"/>
      <c r="C50" s="144" t="s">
        <v>25</v>
      </c>
      <c r="L50" s="174" t="str">
        <f>IF(E14="","",E14)</f>
        <v xml:space="preserve"> </v>
      </c>
      <c r="AI50" s="144" t="s">
        <v>28</v>
      </c>
      <c r="AM50" s="182" t="str">
        <f>IF(E20="","",E20)</f>
        <v xml:space="preserve"> </v>
      </c>
      <c r="AN50" s="183"/>
      <c r="AO50" s="183"/>
      <c r="AP50" s="183"/>
      <c r="AR50" s="149"/>
      <c r="AS50" s="188"/>
      <c r="AT50" s="189"/>
      <c r="BD50" s="190"/>
    </row>
    <row r="51" spans="1:91" s="150" customFormat="1" ht="10.8" customHeight="1">
      <c r="B51" s="149"/>
      <c r="AR51" s="149"/>
      <c r="AS51" s="188"/>
      <c r="AT51" s="189"/>
      <c r="BD51" s="190"/>
    </row>
    <row r="52" spans="1:91" s="150" customFormat="1" ht="29.25" customHeight="1">
      <c r="B52" s="149"/>
      <c r="C52" s="191" t="s">
        <v>46</v>
      </c>
      <c r="D52" s="192"/>
      <c r="E52" s="192"/>
      <c r="F52" s="192"/>
      <c r="G52" s="192"/>
      <c r="H52" s="193"/>
      <c r="I52" s="194" t="s">
        <v>47</v>
      </c>
      <c r="J52" s="192"/>
      <c r="K52" s="192"/>
      <c r="L52" s="192"/>
      <c r="M52" s="192"/>
      <c r="N52" s="192"/>
      <c r="O52" s="192"/>
      <c r="P52" s="192"/>
      <c r="Q52" s="192"/>
      <c r="R52" s="192"/>
      <c r="S52" s="192"/>
      <c r="T52" s="192"/>
      <c r="U52" s="192"/>
      <c r="V52" s="192"/>
      <c r="W52" s="192"/>
      <c r="X52" s="192"/>
      <c r="Y52" s="192"/>
      <c r="Z52" s="192"/>
      <c r="AA52" s="192"/>
      <c r="AB52" s="192"/>
      <c r="AC52" s="192"/>
      <c r="AD52" s="192"/>
      <c r="AE52" s="192"/>
      <c r="AF52" s="192"/>
      <c r="AG52" s="195" t="s">
        <v>48</v>
      </c>
      <c r="AH52" s="192"/>
      <c r="AI52" s="192"/>
      <c r="AJ52" s="192"/>
      <c r="AK52" s="192"/>
      <c r="AL52" s="192"/>
      <c r="AM52" s="192"/>
      <c r="AN52" s="194" t="s">
        <v>49</v>
      </c>
      <c r="AO52" s="192"/>
      <c r="AP52" s="192"/>
      <c r="AQ52" s="196" t="s">
        <v>50</v>
      </c>
      <c r="AR52" s="149"/>
      <c r="AS52" s="197" t="s">
        <v>51</v>
      </c>
      <c r="AT52" s="198" t="s">
        <v>52</v>
      </c>
      <c r="AU52" s="198" t="s">
        <v>53</v>
      </c>
      <c r="AV52" s="198" t="s">
        <v>54</v>
      </c>
      <c r="AW52" s="198" t="s">
        <v>55</v>
      </c>
      <c r="AX52" s="198" t="s">
        <v>56</v>
      </c>
      <c r="AY52" s="198" t="s">
        <v>57</v>
      </c>
      <c r="AZ52" s="198" t="s">
        <v>58</v>
      </c>
      <c r="BA52" s="198" t="s">
        <v>59</v>
      </c>
      <c r="BB52" s="198" t="s">
        <v>60</v>
      </c>
      <c r="BC52" s="198" t="s">
        <v>61</v>
      </c>
      <c r="BD52" s="199" t="s">
        <v>62</v>
      </c>
    </row>
    <row r="53" spans="1:91" s="150" customFormat="1" ht="10.8" customHeight="1">
      <c r="B53" s="149"/>
      <c r="AR53" s="149"/>
      <c r="AS53" s="200"/>
      <c r="AT53" s="186"/>
      <c r="AU53" s="186"/>
      <c r="AV53" s="186"/>
      <c r="AW53" s="186"/>
      <c r="AX53" s="186"/>
      <c r="AY53" s="186"/>
      <c r="AZ53" s="186"/>
      <c r="BA53" s="186"/>
      <c r="BB53" s="186"/>
      <c r="BC53" s="186"/>
      <c r="BD53" s="187"/>
    </row>
    <row r="54" spans="1:91" s="201" customFormat="1" ht="32.4" customHeight="1">
      <c r="B54" s="202"/>
      <c r="C54" s="203" t="s">
        <v>63</v>
      </c>
      <c r="D54" s="204"/>
      <c r="E54" s="204"/>
      <c r="F54" s="204"/>
      <c r="G54" s="204"/>
      <c r="H54" s="204"/>
      <c r="I54" s="204"/>
      <c r="J54" s="204"/>
      <c r="K54" s="204"/>
      <c r="L54" s="204"/>
      <c r="M54" s="204"/>
      <c r="N54" s="204"/>
      <c r="O54" s="204"/>
      <c r="P54" s="204"/>
      <c r="Q54" s="204"/>
      <c r="R54" s="204"/>
      <c r="S54" s="204"/>
      <c r="T54" s="204"/>
      <c r="U54" s="204"/>
      <c r="V54" s="204"/>
      <c r="W54" s="204"/>
      <c r="X54" s="204"/>
      <c r="Y54" s="204"/>
      <c r="Z54" s="204"/>
      <c r="AA54" s="204"/>
      <c r="AB54" s="204"/>
      <c r="AC54" s="204"/>
      <c r="AD54" s="204"/>
      <c r="AE54" s="204"/>
      <c r="AF54" s="204"/>
      <c r="AG54" s="205">
        <f>ROUND(SUM(AG55:AG56),2)</f>
        <v>0</v>
      </c>
      <c r="AH54" s="205"/>
      <c r="AI54" s="205"/>
      <c r="AJ54" s="205"/>
      <c r="AK54" s="205"/>
      <c r="AL54" s="205"/>
      <c r="AM54" s="205"/>
      <c r="AN54" s="206">
        <f>SUM(AG54,AT54)</f>
        <v>0</v>
      </c>
      <c r="AO54" s="206"/>
      <c r="AP54" s="206"/>
      <c r="AQ54" s="207" t="s">
        <v>3</v>
      </c>
      <c r="AR54" s="202"/>
      <c r="AS54" s="208">
        <f>ROUND(SUM(AS55:AS56),2)</f>
        <v>0</v>
      </c>
      <c r="AT54" s="209">
        <f>ROUND(SUM(AV54:AW54),2)</f>
        <v>0</v>
      </c>
      <c r="AU54" s="210">
        <f>ROUND(SUM(AU55:AU56),5)</f>
        <v>1512.1382900000001</v>
      </c>
      <c r="AV54" s="209">
        <f>ROUND(AZ54*L29,2)</f>
        <v>0</v>
      </c>
      <c r="AW54" s="209">
        <f>ROUND(BA54*L30,2)</f>
        <v>0</v>
      </c>
      <c r="AX54" s="209">
        <f>ROUND(BB54*L29,2)</f>
        <v>0</v>
      </c>
      <c r="AY54" s="209">
        <f>ROUND(BC54*L30,2)</f>
        <v>0</v>
      </c>
      <c r="AZ54" s="209">
        <f>ROUND(SUM(AZ55:AZ56),2)</f>
        <v>0</v>
      </c>
      <c r="BA54" s="209">
        <f>ROUND(SUM(BA55:BA56),2)</f>
        <v>0</v>
      </c>
      <c r="BB54" s="209">
        <f>ROUND(SUM(BB55:BB56),2)</f>
        <v>0</v>
      </c>
      <c r="BC54" s="209">
        <f>ROUND(SUM(BC55:BC56),2)</f>
        <v>0</v>
      </c>
      <c r="BD54" s="211">
        <f>ROUND(SUM(BD55:BD56),2)</f>
        <v>0</v>
      </c>
      <c r="BS54" s="212" t="s">
        <v>64</v>
      </c>
      <c r="BT54" s="212" t="s">
        <v>65</v>
      </c>
      <c r="BU54" s="213" t="s">
        <v>66</v>
      </c>
      <c r="BV54" s="212" t="s">
        <v>67</v>
      </c>
      <c r="BW54" s="212" t="s">
        <v>5</v>
      </c>
      <c r="BX54" s="212" t="s">
        <v>68</v>
      </c>
      <c r="CL54" s="212" t="s">
        <v>3</v>
      </c>
    </row>
    <row r="55" spans="1:91" s="226" customFormat="1" ht="16.5" customHeight="1">
      <c r="A55" s="214" t="s">
        <v>69</v>
      </c>
      <c r="B55" s="215"/>
      <c r="C55" s="216"/>
      <c r="D55" s="217" t="s">
        <v>70</v>
      </c>
      <c r="E55" s="217"/>
      <c r="F55" s="217"/>
      <c r="G55" s="217"/>
      <c r="H55" s="217"/>
      <c r="I55" s="218"/>
      <c r="J55" s="217" t="s">
        <v>71</v>
      </c>
      <c r="K55" s="217"/>
      <c r="L55" s="217"/>
      <c r="M55" s="217"/>
      <c r="N55" s="217"/>
      <c r="O55" s="217"/>
      <c r="P55" s="217"/>
      <c r="Q55" s="217"/>
      <c r="R55" s="217"/>
      <c r="S55" s="217"/>
      <c r="T55" s="217"/>
      <c r="U55" s="217"/>
      <c r="V55" s="217"/>
      <c r="W55" s="217"/>
      <c r="X55" s="217"/>
      <c r="Y55" s="217"/>
      <c r="Z55" s="217"/>
      <c r="AA55" s="217"/>
      <c r="AB55" s="217"/>
      <c r="AC55" s="217"/>
      <c r="AD55" s="217"/>
      <c r="AE55" s="217"/>
      <c r="AF55" s="217"/>
      <c r="AG55" s="219">
        <f>'SO 01 - Rodinný dům'!J30</f>
        <v>0</v>
      </c>
      <c r="AH55" s="220"/>
      <c r="AI55" s="220"/>
      <c r="AJ55" s="220"/>
      <c r="AK55" s="220"/>
      <c r="AL55" s="220"/>
      <c r="AM55" s="220"/>
      <c r="AN55" s="219">
        <f>SUM(AG55,AT55)</f>
        <v>0</v>
      </c>
      <c r="AO55" s="220"/>
      <c r="AP55" s="220"/>
      <c r="AQ55" s="221" t="s">
        <v>72</v>
      </c>
      <c r="AR55" s="215"/>
      <c r="AS55" s="222">
        <v>0</v>
      </c>
      <c r="AT55" s="223">
        <f>ROUND(SUM(AV55:AW55),2)</f>
        <v>0</v>
      </c>
      <c r="AU55" s="224">
        <f>'SO 01 - Rodinný dům'!P100</f>
        <v>697.76958000000013</v>
      </c>
      <c r="AV55" s="223">
        <f>'SO 01 - Rodinný dům'!J33</f>
        <v>0</v>
      </c>
      <c r="AW55" s="223">
        <f>'SO 01 - Rodinný dům'!J34</f>
        <v>0</v>
      </c>
      <c r="AX55" s="223">
        <f>'SO 01 - Rodinný dům'!J35</f>
        <v>0</v>
      </c>
      <c r="AY55" s="223">
        <f>'SO 01 - Rodinný dům'!J36</f>
        <v>0</v>
      </c>
      <c r="AZ55" s="223">
        <f>'SO 01 - Rodinný dům'!F33</f>
        <v>0</v>
      </c>
      <c r="BA55" s="223">
        <f>'SO 01 - Rodinný dům'!F34</f>
        <v>0</v>
      </c>
      <c r="BB55" s="223">
        <f>'SO 01 - Rodinný dům'!F35</f>
        <v>0</v>
      </c>
      <c r="BC55" s="223">
        <f>'SO 01 - Rodinný dům'!F36</f>
        <v>0</v>
      </c>
      <c r="BD55" s="225">
        <f>'SO 01 - Rodinný dům'!F37</f>
        <v>0</v>
      </c>
      <c r="BT55" s="227" t="s">
        <v>73</v>
      </c>
      <c r="BV55" s="227" t="s">
        <v>67</v>
      </c>
      <c r="BW55" s="227" t="s">
        <v>74</v>
      </c>
      <c r="BX55" s="227" t="s">
        <v>5</v>
      </c>
      <c r="CL55" s="227" t="s">
        <v>3</v>
      </c>
      <c r="CM55" s="227" t="s">
        <v>75</v>
      </c>
    </row>
    <row r="56" spans="1:91" s="226" customFormat="1" ht="16.5" customHeight="1">
      <c r="A56" s="214" t="s">
        <v>69</v>
      </c>
      <c r="B56" s="215"/>
      <c r="C56" s="216"/>
      <c r="D56" s="217" t="s">
        <v>76</v>
      </c>
      <c r="E56" s="217"/>
      <c r="F56" s="217"/>
      <c r="G56" s="217"/>
      <c r="H56" s="217"/>
      <c r="I56" s="218"/>
      <c r="J56" s="217" t="s">
        <v>77</v>
      </c>
      <c r="K56" s="217"/>
      <c r="L56" s="217"/>
      <c r="M56" s="217"/>
      <c r="N56" s="217"/>
      <c r="O56" s="217"/>
      <c r="P56" s="217"/>
      <c r="Q56" s="217"/>
      <c r="R56" s="217"/>
      <c r="S56" s="217"/>
      <c r="T56" s="217"/>
      <c r="U56" s="217"/>
      <c r="V56" s="217"/>
      <c r="W56" s="217"/>
      <c r="X56" s="217"/>
      <c r="Y56" s="217"/>
      <c r="Z56" s="217"/>
      <c r="AA56" s="217"/>
      <c r="AB56" s="217"/>
      <c r="AC56" s="217"/>
      <c r="AD56" s="217"/>
      <c r="AE56" s="217"/>
      <c r="AF56" s="217"/>
      <c r="AG56" s="219">
        <f>'SO 02 - Bistro a garáž'!J30</f>
        <v>0</v>
      </c>
      <c r="AH56" s="220"/>
      <c r="AI56" s="220"/>
      <c r="AJ56" s="220"/>
      <c r="AK56" s="220"/>
      <c r="AL56" s="220"/>
      <c r="AM56" s="220"/>
      <c r="AN56" s="219">
        <f>SUM(AG56,AT56)</f>
        <v>0</v>
      </c>
      <c r="AO56" s="220"/>
      <c r="AP56" s="220"/>
      <c r="AQ56" s="221" t="s">
        <v>72</v>
      </c>
      <c r="AR56" s="215"/>
      <c r="AS56" s="228">
        <v>0</v>
      </c>
      <c r="AT56" s="229">
        <f>ROUND(SUM(AV56:AW56),2)</f>
        <v>0</v>
      </c>
      <c r="AU56" s="230">
        <f>'SO 02 - Bistro a garáž'!P93</f>
        <v>814.36871400000007</v>
      </c>
      <c r="AV56" s="229">
        <f>'SO 02 - Bistro a garáž'!J33</f>
        <v>0</v>
      </c>
      <c r="AW56" s="229">
        <f>'SO 02 - Bistro a garáž'!J34</f>
        <v>0</v>
      </c>
      <c r="AX56" s="229">
        <f>'SO 02 - Bistro a garáž'!J35</f>
        <v>0</v>
      </c>
      <c r="AY56" s="229">
        <f>'SO 02 - Bistro a garáž'!J36</f>
        <v>0</v>
      </c>
      <c r="AZ56" s="229">
        <f>'SO 02 - Bistro a garáž'!F33</f>
        <v>0</v>
      </c>
      <c r="BA56" s="229">
        <f>'SO 02 - Bistro a garáž'!F34</f>
        <v>0</v>
      </c>
      <c r="BB56" s="229">
        <f>'SO 02 - Bistro a garáž'!F35</f>
        <v>0</v>
      </c>
      <c r="BC56" s="229">
        <f>'SO 02 - Bistro a garáž'!F36</f>
        <v>0</v>
      </c>
      <c r="BD56" s="231">
        <f>'SO 02 - Bistro a garáž'!F37</f>
        <v>0</v>
      </c>
      <c r="BT56" s="227" t="s">
        <v>73</v>
      </c>
      <c r="BV56" s="227" t="s">
        <v>67</v>
      </c>
      <c r="BW56" s="227" t="s">
        <v>78</v>
      </c>
      <c r="BX56" s="227" t="s">
        <v>5</v>
      </c>
      <c r="CL56" s="227" t="s">
        <v>3</v>
      </c>
      <c r="CM56" s="227" t="s">
        <v>75</v>
      </c>
    </row>
    <row r="57" spans="1:91" s="150" customFormat="1" ht="30" customHeight="1">
      <c r="B57" s="149"/>
      <c r="AR57" s="149"/>
    </row>
    <row r="58" spans="1:91" s="150" customFormat="1" ht="6.9" customHeight="1">
      <c r="B58" s="169"/>
      <c r="C58" s="170"/>
      <c r="D58" s="170"/>
      <c r="E58" s="170"/>
      <c r="F58" s="170"/>
      <c r="G58" s="170"/>
      <c r="H58" s="170"/>
      <c r="I58" s="170"/>
      <c r="J58" s="170"/>
      <c r="K58" s="170"/>
      <c r="L58" s="170"/>
      <c r="M58" s="170"/>
      <c r="N58" s="170"/>
      <c r="O58" s="170"/>
      <c r="P58" s="170"/>
      <c r="Q58" s="170"/>
      <c r="R58" s="170"/>
      <c r="S58" s="170"/>
      <c r="T58" s="170"/>
      <c r="U58" s="170"/>
      <c r="V58" s="170"/>
      <c r="W58" s="170"/>
      <c r="X58" s="170"/>
      <c r="Y58" s="170"/>
      <c r="Z58" s="170"/>
      <c r="AA58" s="170"/>
      <c r="AB58" s="170"/>
      <c r="AC58" s="170"/>
      <c r="AD58" s="170"/>
      <c r="AE58" s="170"/>
      <c r="AF58" s="170"/>
      <c r="AG58" s="170"/>
      <c r="AH58" s="170"/>
      <c r="AI58" s="170"/>
      <c r="AJ58" s="170"/>
      <c r="AK58" s="170"/>
      <c r="AL58" s="170"/>
      <c r="AM58" s="170"/>
      <c r="AN58" s="170"/>
      <c r="AO58" s="170"/>
      <c r="AP58" s="170"/>
      <c r="AQ58" s="170"/>
      <c r="AR58" s="149"/>
    </row>
  </sheetData>
  <sheetProtection algorithmName="SHA-512" hashValue="cDqBhOQ59XnD9lzOCPH+QQWagT5yopJuk885HSpFVWNp1iMYNMQ4sScqEZoBvCbb9lU47clmo66KwoEYWm6llw==" saltValue="mDWYtpMLzEbV1H/6Lo7WAg==" spinCount="100000" sheet="1" objects="1" scenarios="1"/>
  <mergeCells count="48">
    <mergeCell ref="AR2:BE2"/>
    <mergeCell ref="AN56:AP56"/>
    <mergeCell ref="AG56:AM56"/>
    <mergeCell ref="D56:H56"/>
    <mergeCell ref="J56:AF56"/>
    <mergeCell ref="AG54:AM54"/>
    <mergeCell ref="AN54:AP54"/>
    <mergeCell ref="C52:G52"/>
    <mergeCell ref="I52:AF52"/>
    <mergeCell ref="AG52:AM52"/>
    <mergeCell ref="AN52:AP52"/>
    <mergeCell ref="AN55:AP55"/>
    <mergeCell ref="AG55:AM55"/>
    <mergeCell ref="D55:H55"/>
    <mergeCell ref="J55:AF55"/>
    <mergeCell ref="L45:AO45"/>
    <mergeCell ref="AM47:AN47"/>
    <mergeCell ref="AM49:AP49"/>
    <mergeCell ref="AS49:AT51"/>
    <mergeCell ref="AM50:AP50"/>
    <mergeCell ref="W33:AE33"/>
    <mergeCell ref="AK33:AO33"/>
    <mergeCell ref="L33:P33"/>
    <mergeCell ref="X35:AB35"/>
    <mergeCell ref="AK35:AO35"/>
    <mergeCell ref="W31:AE31"/>
    <mergeCell ref="AK31:AO31"/>
    <mergeCell ref="L31:P31"/>
    <mergeCell ref="W32:AE32"/>
    <mergeCell ref="AK32:AO32"/>
    <mergeCell ref="L32:P32"/>
    <mergeCell ref="W29:AE29"/>
    <mergeCell ref="AK29:AO29"/>
    <mergeCell ref="L29:P29"/>
    <mergeCell ref="W30:AE30"/>
    <mergeCell ref="AK30:AO30"/>
    <mergeCell ref="L30:P30"/>
    <mergeCell ref="K5:AO5"/>
    <mergeCell ref="K6:AO6"/>
    <mergeCell ref="E23:AN23"/>
    <mergeCell ref="AK26:AO26"/>
    <mergeCell ref="L28:P28"/>
    <mergeCell ref="W28:AE28"/>
    <mergeCell ref="AK28:AO28"/>
    <mergeCell ref="K10:AG10"/>
    <mergeCell ref="K13:AG13"/>
    <mergeCell ref="K16:AG16"/>
    <mergeCell ref="K19:AG19"/>
  </mergeCells>
  <hyperlinks>
    <hyperlink ref="A55" location="'SO 01 - Rodinný dům'!C2" display="/" xr:uid="{00000000-0004-0000-0000-000000000000}"/>
    <hyperlink ref="A56" location="'SO 02 - Bistro a garáž'!C2" display="/" xr:uid="{00000000-0004-0000-0000-000001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BM334"/>
  <sheetViews>
    <sheetView showGridLines="0" topLeftCell="D157" zoomScaleNormal="100" workbookViewId="0">
      <selection activeCell="H326" sqref="H326"/>
    </sheetView>
  </sheetViews>
  <sheetFormatPr defaultRowHeight="10.199999999999999"/>
  <cols>
    <col min="1" max="1" width="8.28515625" style="131" customWidth="1"/>
    <col min="2" max="2" width="1.140625" style="131" customWidth="1"/>
    <col min="3" max="3" width="4.140625" style="131" customWidth="1"/>
    <col min="4" max="4" width="4.28515625" style="131" customWidth="1"/>
    <col min="5" max="5" width="17.140625" style="131" customWidth="1"/>
    <col min="6" max="6" width="50.85546875" style="131" customWidth="1"/>
    <col min="7" max="7" width="7.42578125" style="131" customWidth="1"/>
    <col min="8" max="8" width="14" style="131" customWidth="1"/>
    <col min="9" max="9" width="15.85546875" style="131" customWidth="1"/>
    <col min="10" max="11" width="22.28515625" style="131" customWidth="1"/>
    <col min="12" max="12" width="18.28515625" style="131" customWidth="1"/>
    <col min="13" max="13" width="8.42578125" style="131" hidden="1" customWidth="1"/>
    <col min="14" max="14" width="9.28515625" style="131" hidden="1" customWidth="1"/>
    <col min="15" max="15" width="11.42578125" style="131" hidden="1" customWidth="1"/>
    <col min="16" max="16" width="13.5703125" style="131" hidden="1" customWidth="1"/>
    <col min="17" max="17" width="9.7109375" style="131" hidden="1" customWidth="1"/>
    <col min="18" max="18" width="10" style="131" hidden="1" customWidth="1"/>
    <col min="19" max="20" width="11.7109375" style="131" hidden="1" customWidth="1"/>
    <col min="21" max="21" width="12.5703125" style="131" customWidth="1"/>
    <col min="22" max="22" width="12.28515625" style="131" customWidth="1"/>
    <col min="23" max="23" width="16.28515625" style="131" customWidth="1"/>
    <col min="24" max="24" width="12.28515625" style="131" customWidth="1"/>
    <col min="25" max="25" width="15" style="131" customWidth="1"/>
    <col min="26" max="26" width="11" style="131" customWidth="1"/>
    <col min="27" max="27" width="15" style="131" customWidth="1"/>
    <col min="28" max="28" width="16.28515625" style="131" customWidth="1"/>
    <col min="29" max="29" width="11" style="131" customWidth="1"/>
    <col min="30" max="30" width="15" style="131" customWidth="1"/>
    <col min="31" max="31" width="16.28515625" style="131" customWidth="1"/>
    <col min="32" max="43" width="9.140625" style="131"/>
    <col min="44" max="53" width="9.28515625" style="131" hidden="1"/>
    <col min="54" max="54" width="8" style="131" customWidth="1"/>
    <col min="55" max="55" width="8.42578125" style="131" customWidth="1"/>
    <col min="56" max="56" width="6.85546875" style="131" customWidth="1"/>
    <col min="57" max="57" width="9.28515625" style="131" hidden="1" customWidth="1"/>
    <col min="58" max="58" width="5.28515625" style="131" hidden="1" customWidth="1"/>
    <col min="59" max="59" width="6.42578125" style="131" hidden="1" customWidth="1"/>
    <col min="60" max="60" width="6.85546875" style="131" hidden="1" customWidth="1"/>
    <col min="61" max="61" width="8.5703125" style="131" hidden="1" customWidth="1"/>
    <col min="62" max="62" width="9.28515625" style="131" hidden="1" customWidth="1"/>
    <col min="63" max="63" width="16.140625" style="131" hidden="1" customWidth="1"/>
    <col min="64" max="64" width="13.42578125" style="131" hidden="1" customWidth="1"/>
    <col min="65" max="65" width="9.28515625" style="131" hidden="1" customWidth="1"/>
    <col min="66" max="66" width="0" style="131" hidden="1" customWidth="1"/>
    <col min="67" max="16384" width="9.140625" style="131"/>
  </cols>
  <sheetData>
    <row r="2" spans="2:56" ht="36.9" customHeight="1">
      <c r="L2" s="132" t="s">
        <v>6</v>
      </c>
      <c r="M2" s="133"/>
      <c r="N2" s="133"/>
      <c r="O2" s="133"/>
      <c r="P2" s="133"/>
      <c r="Q2" s="133"/>
      <c r="R2" s="133"/>
      <c r="S2" s="133"/>
      <c r="T2" s="133"/>
      <c r="U2" s="133"/>
      <c r="V2" s="133"/>
      <c r="AT2" s="134" t="s">
        <v>74</v>
      </c>
      <c r="AZ2" s="232" t="s">
        <v>79</v>
      </c>
      <c r="BA2" s="232" t="s">
        <v>80</v>
      </c>
      <c r="BB2" s="232" t="s">
        <v>3</v>
      </c>
      <c r="BC2" s="232" t="s">
        <v>81</v>
      </c>
      <c r="BD2" s="232" t="s">
        <v>82</v>
      </c>
    </row>
    <row r="3" spans="2:56" ht="6.9" customHeight="1">
      <c r="B3" s="135"/>
      <c r="C3" s="136"/>
      <c r="D3" s="136"/>
      <c r="E3" s="136"/>
      <c r="F3" s="136"/>
      <c r="G3" s="136"/>
      <c r="H3" s="136"/>
      <c r="I3" s="136"/>
      <c r="J3" s="136"/>
      <c r="K3" s="136"/>
      <c r="L3" s="137"/>
      <c r="AT3" s="134" t="s">
        <v>75</v>
      </c>
      <c r="AZ3" s="232" t="s">
        <v>83</v>
      </c>
      <c r="BA3" s="232" t="s">
        <v>84</v>
      </c>
      <c r="BB3" s="232" t="s">
        <v>3</v>
      </c>
      <c r="BC3" s="232" t="s">
        <v>85</v>
      </c>
      <c r="BD3" s="232" t="s">
        <v>82</v>
      </c>
    </row>
    <row r="4" spans="2:56" ht="24.9" customHeight="1">
      <c r="B4" s="137"/>
      <c r="D4" s="138" t="s">
        <v>86</v>
      </c>
      <c r="L4" s="137"/>
      <c r="M4" s="233" t="s">
        <v>11</v>
      </c>
      <c r="AT4" s="134" t="s">
        <v>4</v>
      </c>
      <c r="AZ4" s="232" t="s">
        <v>87</v>
      </c>
      <c r="BA4" s="232" t="s">
        <v>88</v>
      </c>
      <c r="BB4" s="232" t="s">
        <v>3</v>
      </c>
      <c r="BC4" s="232" t="s">
        <v>89</v>
      </c>
      <c r="BD4" s="232" t="s">
        <v>82</v>
      </c>
    </row>
    <row r="5" spans="2:56" ht="6.9" customHeight="1">
      <c r="B5" s="137"/>
      <c r="L5" s="137"/>
      <c r="AZ5" s="232" t="s">
        <v>90</v>
      </c>
      <c r="BA5" s="232" t="s">
        <v>91</v>
      </c>
      <c r="BB5" s="232" t="s">
        <v>3</v>
      </c>
      <c r="BC5" s="232" t="s">
        <v>92</v>
      </c>
      <c r="BD5" s="232" t="s">
        <v>82</v>
      </c>
    </row>
    <row r="6" spans="2:56" ht="12" customHeight="1">
      <c r="B6" s="137"/>
      <c r="D6" s="144" t="s">
        <v>15</v>
      </c>
      <c r="L6" s="137"/>
      <c r="AZ6" s="232" t="s">
        <v>93</v>
      </c>
      <c r="BA6" s="232" t="s">
        <v>94</v>
      </c>
      <c r="BB6" s="232" t="s">
        <v>3</v>
      </c>
      <c r="BC6" s="232" t="s">
        <v>89</v>
      </c>
      <c r="BD6" s="232" t="s">
        <v>82</v>
      </c>
    </row>
    <row r="7" spans="2:56" ht="16.5" customHeight="1">
      <c r="B7" s="137"/>
      <c r="E7" s="234" t="str">
        <f>'Rekapitulace stavby'!K6</f>
        <v>změna užívání</v>
      </c>
      <c r="F7" s="235"/>
      <c r="G7" s="235"/>
      <c r="H7" s="235"/>
      <c r="L7" s="137"/>
      <c r="AZ7" s="232" t="s">
        <v>95</v>
      </c>
      <c r="BA7" s="232" t="s">
        <v>96</v>
      </c>
      <c r="BB7" s="232" t="s">
        <v>3</v>
      </c>
      <c r="BC7" s="232" t="s">
        <v>97</v>
      </c>
      <c r="BD7" s="232" t="s">
        <v>82</v>
      </c>
    </row>
    <row r="8" spans="2:56" s="150" customFormat="1" ht="12" customHeight="1">
      <c r="B8" s="149"/>
      <c r="D8" s="144" t="s">
        <v>98</v>
      </c>
      <c r="L8" s="149"/>
      <c r="AZ8" s="232" t="s">
        <v>99</v>
      </c>
      <c r="BA8" s="232" t="s">
        <v>100</v>
      </c>
      <c r="BB8" s="232" t="s">
        <v>3</v>
      </c>
      <c r="BC8" s="232" t="s">
        <v>75</v>
      </c>
      <c r="BD8" s="232" t="s">
        <v>82</v>
      </c>
    </row>
    <row r="9" spans="2:56" s="150" customFormat="1" ht="16.5" customHeight="1">
      <c r="B9" s="149"/>
      <c r="E9" s="178" t="s">
        <v>101</v>
      </c>
      <c r="F9" s="236"/>
      <c r="G9" s="236"/>
      <c r="H9" s="236"/>
      <c r="L9" s="149"/>
      <c r="AZ9" s="232" t="s">
        <v>102</v>
      </c>
      <c r="BA9" s="232" t="s">
        <v>103</v>
      </c>
      <c r="BB9" s="232" t="s">
        <v>3</v>
      </c>
      <c r="BC9" s="232" t="s">
        <v>73</v>
      </c>
      <c r="BD9" s="232" t="s">
        <v>82</v>
      </c>
    </row>
    <row r="10" spans="2:56" s="150" customFormat="1">
      <c r="B10" s="149"/>
      <c r="L10" s="149"/>
      <c r="AZ10" s="232" t="s">
        <v>104</v>
      </c>
      <c r="BA10" s="232" t="s">
        <v>105</v>
      </c>
      <c r="BB10" s="232" t="s">
        <v>3</v>
      </c>
      <c r="BC10" s="232" t="s">
        <v>106</v>
      </c>
      <c r="BD10" s="232" t="s">
        <v>82</v>
      </c>
    </row>
    <row r="11" spans="2:56" s="150" customFormat="1" ht="12" customHeight="1">
      <c r="B11" s="149"/>
      <c r="D11" s="144" t="s">
        <v>17</v>
      </c>
      <c r="F11" s="145" t="s">
        <v>3</v>
      </c>
      <c r="I11" s="144" t="s">
        <v>18</v>
      </c>
      <c r="J11" s="145" t="s">
        <v>3</v>
      </c>
      <c r="L11" s="149"/>
      <c r="AZ11" s="232" t="s">
        <v>107</v>
      </c>
      <c r="BA11" s="232" t="s">
        <v>108</v>
      </c>
      <c r="BB11" s="232" t="s">
        <v>3</v>
      </c>
      <c r="BC11" s="232" t="s">
        <v>109</v>
      </c>
      <c r="BD11" s="232" t="s">
        <v>82</v>
      </c>
    </row>
    <row r="12" spans="2:56" s="150" customFormat="1" ht="12" customHeight="1">
      <c r="B12" s="149"/>
      <c r="D12" s="144" t="s">
        <v>19</v>
      </c>
      <c r="F12" s="145" t="s">
        <v>20</v>
      </c>
      <c r="I12" s="144" t="s">
        <v>21</v>
      </c>
      <c r="J12" s="237" t="str">
        <f>'Rekapitulace stavby'!AN8</f>
        <v xml:space="preserve"> 1.12.2025</v>
      </c>
      <c r="L12" s="149"/>
      <c r="AZ12" s="232" t="s">
        <v>110</v>
      </c>
      <c r="BA12" s="232" t="s">
        <v>111</v>
      </c>
      <c r="BB12" s="232" t="s">
        <v>3</v>
      </c>
      <c r="BC12" s="232" t="s">
        <v>112</v>
      </c>
      <c r="BD12" s="232" t="s">
        <v>82</v>
      </c>
    </row>
    <row r="13" spans="2:56" s="150" customFormat="1" ht="10.8" customHeight="1">
      <c r="B13" s="149"/>
      <c r="L13" s="149"/>
      <c r="AZ13" s="232" t="s">
        <v>113</v>
      </c>
      <c r="BA13" s="232" t="s">
        <v>114</v>
      </c>
      <c r="BB13" s="232" t="s">
        <v>3</v>
      </c>
      <c r="BC13" s="232" t="s">
        <v>115</v>
      </c>
      <c r="BD13" s="232" t="s">
        <v>82</v>
      </c>
    </row>
    <row r="14" spans="2:56" s="150" customFormat="1" ht="12" customHeight="1">
      <c r="B14" s="149"/>
      <c r="D14" s="144" t="s">
        <v>22</v>
      </c>
      <c r="I14" s="144" t="s">
        <v>23</v>
      </c>
      <c r="J14" s="145" t="str">
        <f>IF('Rekapitulace stavby'!AN10="","",'Rekapitulace stavby'!AN10)</f>
        <v/>
      </c>
      <c r="L14" s="149"/>
      <c r="AZ14" s="232" t="s">
        <v>116</v>
      </c>
      <c r="BA14" s="232" t="s">
        <v>117</v>
      </c>
      <c r="BB14" s="232" t="s">
        <v>3</v>
      </c>
      <c r="BC14" s="232" t="s">
        <v>118</v>
      </c>
      <c r="BD14" s="232" t="s">
        <v>82</v>
      </c>
    </row>
    <row r="15" spans="2:56" s="150" customFormat="1" ht="18" customHeight="1">
      <c r="B15" s="149"/>
      <c r="E15" s="145" t="str">
        <f>IF('Rekapitulace stavby'!E11="","",'Rekapitulace stavby'!E11)</f>
        <v xml:space="preserve"> </v>
      </c>
      <c r="I15" s="144" t="s">
        <v>24</v>
      </c>
      <c r="J15" s="145" t="str">
        <f>IF('Rekapitulace stavby'!AN11="","",'Rekapitulace stavby'!AN11)</f>
        <v/>
      </c>
      <c r="L15" s="149"/>
      <c r="AZ15" s="232" t="s">
        <v>119</v>
      </c>
      <c r="BA15" s="232" t="s">
        <v>120</v>
      </c>
      <c r="BB15" s="232" t="s">
        <v>3</v>
      </c>
      <c r="BC15" s="232" t="s">
        <v>121</v>
      </c>
      <c r="BD15" s="232" t="s">
        <v>82</v>
      </c>
    </row>
    <row r="16" spans="2:56" s="150" customFormat="1" ht="6.9" customHeight="1">
      <c r="B16" s="149"/>
      <c r="L16" s="149"/>
      <c r="AZ16" s="232" t="s">
        <v>122</v>
      </c>
      <c r="BA16" s="232" t="s">
        <v>123</v>
      </c>
      <c r="BB16" s="232" t="s">
        <v>3</v>
      </c>
      <c r="BC16" s="232" t="s">
        <v>118</v>
      </c>
      <c r="BD16" s="232" t="s">
        <v>82</v>
      </c>
    </row>
    <row r="17" spans="2:56" s="150" customFormat="1" ht="12" customHeight="1">
      <c r="B17" s="149"/>
      <c r="D17" s="144" t="s">
        <v>25</v>
      </c>
      <c r="I17" s="144" t="s">
        <v>23</v>
      </c>
      <c r="J17" s="145" t="str">
        <f>'Rekapitulace stavby'!AN13</f>
        <v/>
      </c>
      <c r="L17" s="149"/>
      <c r="AZ17" s="232" t="s">
        <v>124</v>
      </c>
      <c r="BA17" s="232" t="s">
        <v>125</v>
      </c>
      <c r="BB17" s="232" t="s">
        <v>3</v>
      </c>
      <c r="BC17" s="232" t="s">
        <v>126</v>
      </c>
      <c r="BD17" s="232" t="s">
        <v>82</v>
      </c>
    </row>
    <row r="18" spans="2:56" s="150" customFormat="1" ht="18" customHeight="1">
      <c r="B18" s="149"/>
      <c r="E18" s="141" t="str">
        <f>'Rekapitulace stavby'!E14</f>
        <v xml:space="preserve"> </v>
      </c>
      <c r="F18" s="141"/>
      <c r="G18" s="141"/>
      <c r="H18" s="141"/>
      <c r="I18" s="144" t="s">
        <v>24</v>
      </c>
      <c r="J18" s="145" t="str">
        <f>'Rekapitulace stavby'!AN14</f>
        <v/>
      </c>
      <c r="L18" s="149"/>
      <c r="AZ18" s="232" t="s">
        <v>127</v>
      </c>
      <c r="BA18" s="232" t="s">
        <v>128</v>
      </c>
      <c r="BB18" s="232" t="s">
        <v>3</v>
      </c>
      <c r="BC18" s="232" t="s">
        <v>129</v>
      </c>
      <c r="BD18" s="232" t="s">
        <v>82</v>
      </c>
    </row>
    <row r="19" spans="2:56" s="150" customFormat="1" ht="6.9" customHeight="1">
      <c r="B19" s="149"/>
      <c r="L19" s="149"/>
      <c r="AZ19" s="232" t="s">
        <v>130</v>
      </c>
      <c r="BA19" s="232" t="s">
        <v>131</v>
      </c>
      <c r="BB19" s="232" t="s">
        <v>3</v>
      </c>
      <c r="BC19" s="232" t="s">
        <v>132</v>
      </c>
      <c r="BD19" s="232" t="s">
        <v>82</v>
      </c>
    </row>
    <row r="20" spans="2:56" s="150" customFormat="1" ht="12" customHeight="1">
      <c r="B20" s="149"/>
      <c r="D20" s="144" t="s">
        <v>26</v>
      </c>
      <c r="I20" s="144" t="s">
        <v>23</v>
      </c>
      <c r="J20" s="145" t="str">
        <f>IF('Rekapitulace stavby'!AN16="","",'Rekapitulace stavby'!AN16)</f>
        <v/>
      </c>
      <c r="L20" s="149"/>
      <c r="AZ20" s="232" t="s">
        <v>133</v>
      </c>
      <c r="BA20" s="232" t="s">
        <v>134</v>
      </c>
      <c r="BB20" s="232" t="s">
        <v>3</v>
      </c>
      <c r="BC20" s="232" t="s">
        <v>135</v>
      </c>
      <c r="BD20" s="232" t="s">
        <v>82</v>
      </c>
    </row>
    <row r="21" spans="2:56" s="150" customFormat="1" ht="18" customHeight="1">
      <c r="B21" s="149"/>
      <c r="E21" s="145" t="str">
        <f>IF('Rekapitulace stavby'!E17="","",'Rekapitulace stavby'!E17)</f>
        <v xml:space="preserve"> </v>
      </c>
      <c r="I21" s="144" t="s">
        <v>24</v>
      </c>
      <c r="J21" s="145" t="str">
        <f>IF('Rekapitulace stavby'!AN17="","",'Rekapitulace stavby'!AN17)</f>
        <v/>
      </c>
      <c r="L21" s="149"/>
      <c r="AZ21" s="232" t="s">
        <v>136</v>
      </c>
      <c r="BA21" s="232" t="s">
        <v>137</v>
      </c>
      <c r="BB21" s="232" t="s">
        <v>3</v>
      </c>
      <c r="BC21" s="232" t="s">
        <v>138</v>
      </c>
      <c r="BD21" s="232" t="s">
        <v>82</v>
      </c>
    </row>
    <row r="22" spans="2:56" s="150" customFormat="1" ht="6.9" customHeight="1">
      <c r="B22" s="149"/>
      <c r="L22" s="149"/>
      <c r="AZ22" s="232" t="s">
        <v>139</v>
      </c>
      <c r="BA22" s="232" t="s">
        <v>140</v>
      </c>
      <c r="BB22" s="232" t="s">
        <v>3</v>
      </c>
      <c r="BC22" s="232" t="s">
        <v>141</v>
      </c>
      <c r="BD22" s="232" t="s">
        <v>82</v>
      </c>
    </row>
    <row r="23" spans="2:56" s="150" customFormat="1" ht="12" customHeight="1">
      <c r="B23" s="149"/>
      <c r="D23" s="144" t="s">
        <v>28</v>
      </c>
      <c r="I23" s="144" t="s">
        <v>23</v>
      </c>
      <c r="J23" s="145" t="str">
        <f>IF('Rekapitulace stavby'!AN19="","",'Rekapitulace stavby'!AN19)</f>
        <v/>
      </c>
      <c r="L23" s="149"/>
      <c r="AZ23" s="232" t="s">
        <v>142</v>
      </c>
      <c r="BA23" s="232" t="s">
        <v>143</v>
      </c>
      <c r="BB23" s="232" t="s">
        <v>3</v>
      </c>
      <c r="BC23" s="232" t="s">
        <v>144</v>
      </c>
      <c r="BD23" s="232" t="s">
        <v>82</v>
      </c>
    </row>
    <row r="24" spans="2:56" s="150" customFormat="1" ht="18" customHeight="1">
      <c r="B24" s="149"/>
      <c r="E24" s="145" t="str">
        <f>IF('Rekapitulace stavby'!E20="","",'Rekapitulace stavby'!E20)</f>
        <v xml:space="preserve"> </v>
      </c>
      <c r="I24" s="144" t="s">
        <v>24</v>
      </c>
      <c r="J24" s="145" t="str">
        <f>IF('Rekapitulace stavby'!AN20="","",'Rekapitulace stavby'!AN20)</f>
        <v/>
      </c>
      <c r="L24" s="149"/>
    </row>
    <row r="25" spans="2:56" s="150" customFormat="1" ht="6.9" customHeight="1">
      <c r="B25" s="149"/>
      <c r="L25" s="149"/>
    </row>
    <row r="26" spans="2:56" s="150" customFormat="1" ht="12" customHeight="1">
      <c r="B26" s="149"/>
      <c r="D26" s="144" t="s">
        <v>29</v>
      </c>
      <c r="L26" s="149"/>
    </row>
    <row r="27" spans="2:56" s="239" customFormat="1" ht="16.5" customHeight="1">
      <c r="B27" s="238"/>
      <c r="E27" s="147" t="s">
        <v>3</v>
      </c>
      <c r="F27" s="147"/>
      <c r="G27" s="147"/>
      <c r="H27" s="147"/>
      <c r="L27" s="238"/>
    </row>
    <row r="28" spans="2:56" s="150" customFormat="1" ht="6.9" customHeight="1">
      <c r="B28" s="149"/>
      <c r="L28" s="149"/>
    </row>
    <row r="29" spans="2:56" s="150" customFormat="1" ht="6.9" customHeight="1">
      <c r="B29" s="149"/>
      <c r="D29" s="186"/>
      <c r="E29" s="186"/>
      <c r="F29" s="186"/>
      <c r="G29" s="186"/>
      <c r="H29" s="186"/>
      <c r="I29" s="186"/>
      <c r="J29" s="186"/>
      <c r="K29" s="186"/>
      <c r="L29" s="149"/>
    </row>
    <row r="30" spans="2:56" s="150" customFormat="1" ht="25.35" customHeight="1">
      <c r="B30" s="149"/>
      <c r="D30" s="240" t="s">
        <v>31</v>
      </c>
      <c r="J30" s="241">
        <f>ROUND(J100, 2)</f>
        <v>0</v>
      </c>
      <c r="L30" s="149"/>
    </row>
    <row r="31" spans="2:56" s="150" customFormat="1" ht="6.9" customHeight="1">
      <c r="B31" s="149"/>
      <c r="D31" s="186"/>
      <c r="E31" s="186"/>
      <c r="F31" s="186"/>
      <c r="G31" s="186"/>
      <c r="H31" s="186"/>
      <c r="I31" s="186"/>
      <c r="J31" s="186"/>
      <c r="K31" s="186"/>
      <c r="L31" s="149"/>
    </row>
    <row r="32" spans="2:56" s="150" customFormat="1" ht="14.4" customHeight="1">
      <c r="B32" s="149"/>
      <c r="F32" s="242" t="s">
        <v>33</v>
      </c>
      <c r="I32" s="242" t="s">
        <v>32</v>
      </c>
      <c r="J32" s="242" t="s">
        <v>34</v>
      </c>
      <c r="L32" s="149"/>
    </row>
    <row r="33" spans="2:12" s="150" customFormat="1" ht="14.4" customHeight="1">
      <c r="B33" s="149"/>
      <c r="D33" s="243" t="s">
        <v>35</v>
      </c>
      <c r="E33" s="144" t="s">
        <v>36</v>
      </c>
      <c r="F33" s="244">
        <f>ROUND((SUM(BE100:BE333)),  2)</f>
        <v>0</v>
      </c>
      <c r="I33" s="245">
        <v>0.21</v>
      </c>
      <c r="J33" s="244">
        <f>ROUND(((SUM(BE100:BE333))*I33),  2)</f>
        <v>0</v>
      </c>
      <c r="L33" s="149"/>
    </row>
    <row r="34" spans="2:12" s="150" customFormat="1" ht="14.4" customHeight="1">
      <c r="B34" s="149"/>
      <c r="E34" s="144" t="s">
        <v>37</v>
      </c>
      <c r="F34" s="244">
        <f>ROUND((SUM(BF100:BF333)),  2)</f>
        <v>0</v>
      </c>
      <c r="I34" s="245">
        <v>0.12</v>
      </c>
      <c r="J34" s="244">
        <f>ROUND(((SUM(BF100:BF333))*I34),  2)</f>
        <v>0</v>
      </c>
      <c r="L34" s="149"/>
    </row>
    <row r="35" spans="2:12" s="150" customFormat="1" ht="14.4" hidden="1" customHeight="1">
      <c r="B35" s="149"/>
      <c r="E35" s="144" t="s">
        <v>38</v>
      </c>
      <c r="F35" s="244">
        <f>ROUND((SUM(BG100:BG333)),  2)</f>
        <v>0</v>
      </c>
      <c r="I35" s="245">
        <v>0.21</v>
      </c>
      <c r="J35" s="244">
        <f>0</f>
        <v>0</v>
      </c>
      <c r="L35" s="149"/>
    </row>
    <row r="36" spans="2:12" s="150" customFormat="1" ht="14.4" hidden="1" customHeight="1">
      <c r="B36" s="149"/>
      <c r="E36" s="144" t="s">
        <v>39</v>
      </c>
      <c r="F36" s="244">
        <f>ROUND((SUM(BH100:BH333)),  2)</f>
        <v>0</v>
      </c>
      <c r="I36" s="245">
        <v>0.12</v>
      </c>
      <c r="J36" s="244">
        <f>0</f>
        <v>0</v>
      </c>
      <c r="L36" s="149"/>
    </row>
    <row r="37" spans="2:12" s="150" customFormat="1" ht="14.4" hidden="1" customHeight="1">
      <c r="B37" s="149"/>
      <c r="E37" s="144" t="s">
        <v>40</v>
      </c>
      <c r="F37" s="244">
        <f>ROUND((SUM(BI100:BI333)),  2)</f>
        <v>0</v>
      </c>
      <c r="I37" s="245">
        <v>0</v>
      </c>
      <c r="J37" s="244">
        <f>0</f>
        <v>0</v>
      </c>
      <c r="L37" s="149"/>
    </row>
    <row r="38" spans="2:12" s="150" customFormat="1" ht="6.9" customHeight="1">
      <c r="B38" s="149"/>
      <c r="L38" s="149"/>
    </row>
    <row r="39" spans="2:12" s="150" customFormat="1" ht="25.35" customHeight="1">
      <c r="B39" s="149"/>
      <c r="C39" s="246"/>
      <c r="D39" s="247" t="s">
        <v>41</v>
      </c>
      <c r="E39" s="193"/>
      <c r="F39" s="193"/>
      <c r="G39" s="248" t="s">
        <v>42</v>
      </c>
      <c r="H39" s="249" t="s">
        <v>43</v>
      </c>
      <c r="I39" s="193"/>
      <c r="J39" s="250">
        <f>SUM(J30:J37)</f>
        <v>0</v>
      </c>
      <c r="K39" s="251"/>
      <c r="L39" s="149"/>
    </row>
    <row r="40" spans="2:12" s="150" customFormat="1" ht="14.4" customHeight="1">
      <c r="B40" s="169"/>
      <c r="C40" s="170"/>
      <c r="D40" s="170"/>
      <c r="E40" s="170"/>
      <c r="F40" s="170"/>
      <c r="G40" s="170"/>
      <c r="H40" s="170"/>
      <c r="I40" s="170"/>
      <c r="J40" s="170"/>
      <c r="K40" s="170"/>
      <c r="L40" s="149"/>
    </row>
    <row r="44" spans="2:12" s="150" customFormat="1" ht="6.9" customHeight="1">
      <c r="B44" s="171"/>
      <c r="C44" s="172"/>
      <c r="D44" s="172"/>
      <c r="E44" s="172"/>
      <c r="F44" s="172"/>
      <c r="G44" s="172"/>
      <c r="H44" s="172"/>
      <c r="I44" s="172"/>
      <c r="J44" s="172"/>
      <c r="K44" s="172"/>
      <c r="L44" s="149"/>
    </row>
    <row r="45" spans="2:12" s="150" customFormat="1" ht="24.9" customHeight="1">
      <c r="B45" s="149"/>
      <c r="C45" s="138" t="s">
        <v>145</v>
      </c>
      <c r="L45" s="149"/>
    </row>
    <row r="46" spans="2:12" s="150" customFormat="1" ht="6.9" customHeight="1">
      <c r="B46" s="149"/>
      <c r="L46" s="149"/>
    </row>
    <row r="47" spans="2:12" s="150" customFormat="1" ht="12" customHeight="1">
      <c r="B47" s="149"/>
      <c r="C47" s="144" t="s">
        <v>15</v>
      </c>
      <c r="L47" s="149"/>
    </row>
    <row r="48" spans="2:12" s="150" customFormat="1" ht="16.5" customHeight="1">
      <c r="B48" s="149"/>
      <c r="E48" s="234" t="str">
        <f>E7</f>
        <v>změna užívání</v>
      </c>
      <c r="F48" s="235"/>
      <c r="G48" s="235"/>
      <c r="H48" s="235"/>
      <c r="L48" s="149"/>
    </row>
    <row r="49" spans="2:47" s="150" customFormat="1" ht="12" customHeight="1">
      <c r="B49" s="149"/>
      <c r="C49" s="144" t="s">
        <v>98</v>
      </c>
      <c r="L49" s="149"/>
    </row>
    <row r="50" spans="2:47" s="150" customFormat="1" ht="16.5" customHeight="1">
      <c r="B50" s="149"/>
      <c r="E50" s="178" t="str">
        <f>E9</f>
        <v>SO 01 - Rodinný dům</v>
      </c>
      <c r="F50" s="236"/>
      <c r="G50" s="236"/>
      <c r="H50" s="236"/>
      <c r="L50" s="149"/>
    </row>
    <row r="51" spans="2:47" s="150" customFormat="1" ht="6.9" customHeight="1">
      <c r="B51" s="149"/>
      <c r="L51" s="149"/>
    </row>
    <row r="52" spans="2:47" s="150" customFormat="1" ht="12" customHeight="1">
      <c r="B52" s="149"/>
      <c r="C52" s="144" t="s">
        <v>19</v>
      </c>
      <c r="F52" s="145" t="str">
        <f>F12</f>
        <v xml:space="preserve"> </v>
      </c>
      <c r="I52" s="144" t="s">
        <v>21</v>
      </c>
      <c r="J52" s="237" t="str">
        <f>IF(J12="","",J12)</f>
        <v xml:space="preserve"> 1.12.2025</v>
      </c>
      <c r="L52" s="149"/>
    </row>
    <row r="53" spans="2:47" s="150" customFormat="1" ht="6.9" customHeight="1">
      <c r="B53" s="149"/>
      <c r="L53" s="149"/>
    </row>
    <row r="54" spans="2:47" s="150" customFormat="1" ht="15.15" customHeight="1">
      <c r="B54" s="149"/>
      <c r="C54" s="144" t="s">
        <v>22</v>
      </c>
      <c r="F54" s="145" t="str">
        <f>E15</f>
        <v xml:space="preserve"> </v>
      </c>
      <c r="I54" s="144" t="s">
        <v>26</v>
      </c>
      <c r="J54" s="252" t="str">
        <f>E21</f>
        <v xml:space="preserve"> </v>
      </c>
      <c r="L54" s="149"/>
    </row>
    <row r="55" spans="2:47" s="150" customFormat="1" ht="15.15" customHeight="1">
      <c r="B55" s="149"/>
      <c r="C55" s="144" t="s">
        <v>25</v>
      </c>
      <c r="F55" s="145" t="str">
        <f>IF(E18="","",E18)</f>
        <v xml:space="preserve"> </v>
      </c>
      <c r="I55" s="144" t="s">
        <v>28</v>
      </c>
      <c r="J55" s="252" t="str">
        <f>E24</f>
        <v xml:space="preserve"> </v>
      </c>
      <c r="L55" s="149"/>
    </row>
    <row r="56" spans="2:47" s="150" customFormat="1" ht="10.35" customHeight="1">
      <c r="B56" s="149"/>
      <c r="L56" s="149"/>
    </row>
    <row r="57" spans="2:47" s="150" customFormat="1" ht="29.25" customHeight="1">
      <c r="B57" s="149"/>
      <c r="C57" s="253" t="s">
        <v>146</v>
      </c>
      <c r="D57" s="246"/>
      <c r="E57" s="246"/>
      <c r="F57" s="246"/>
      <c r="G57" s="246"/>
      <c r="H57" s="246"/>
      <c r="I57" s="246"/>
      <c r="J57" s="254" t="s">
        <v>147</v>
      </c>
      <c r="K57" s="246"/>
      <c r="L57" s="149"/>
    </row>
    <row r="58" spans="2:47" s="150" customFormat="1" ht="10.35" customHeight="1">
      <c r="B58" s="149"/>
      <c r="L58" s="149"/>
    </row>
    <row r="59" spans="2:47" s="150" customFormat="1" ht="22.8" customHeight="1">
      <c r="B59" s="149"/>
      <c r="C59" s="255" t="s">
        <v>63</v>
      </c>
      <c r="J59" s="241">
        <f>J100</f>
        <v>0</v>
      </c>
      <c r="L59" s="149"/>
      <c r="AU59" s="134" t="s">
        <v>148</v>
      </c>
    </row>
    <row r="60" spans="2:47" s="257" customFormat="1" ht="24.9" customHeight="1">
      <c r="B60" s="256"/>
      <c r="D60" s="258" t="s">
        <v>149</v>
      </c>
      <c r="E60" s="259"/>
      <c r="F60" s="259"/>
      <c r="G60" s="259"/>
      <c r="H60" s="259"/>
      <c r="I60" s="259"/>
      <c r="J60" s="260">
        <f>J101</f>
        <v>0</v>
      </c>
      <c r="L60" s="256"/>
    </row>
    <row r="61" spans="2:47" s="262" customFormat="1" ht="19.95" customHeight="1">
      <c r="B61" s="261"/>
      <c r="D61" s="263" t="s">
        <v>150</v>
      </c>
      <c r="E61" s="264"/>
      <c r="F61" s="264"/>
      <c r="G61" s="264"/>
      <c r="H61" s="264"/>
      <c r="I61" s="264"/>
      <c r="J61" s="265">
        <f>J102</f>
        <v>0</v>
      </c>
      <c r="L61" s="261"/>
    </row>
    <row r="62" spans="2:47" s="262" customFormat="1" ht="19.95" customHeight="1">
      <c r="B62" s="261"/>
      <c r="D62" s="263" t="s">
        <v>151</v>
      </c>
      <c r="E62" s="264"/>
      <c r="F62" s="264"/>
      <c r="G62" s="264"/>
      <c r="H62" s="264"/>
      <c r="I62" s="264"/>
      <c r="J62" s="265">
        <f>J108</f>
        <v>0</v>
      </c>
      <c r="L62" s="261"/>
    </row>
    <row r="63" spans="2:47" s="262" customFormat="1" ht="19.95" customHeight="1">
      <c r="B63" s="261"/>
      <c r="D63" s="263" t="s">
        <v>152</v>
      </c>
      <c r="E63" s="264"/>
      <c r="F63" s="264"/>
      <c r="G63" s="264"/>
      <c r="H63" s="264"/>
      <c r="I63" s="264"/>
      <c r="J63" s="265">
        <f>J118</f>
        <v>0</v>
      </c>
      <c r="L63" s="261"/>
    </row>
    <row r="64" spans="2:47" s="262" customFormat="1" ht="19.95" customHeight="1">
      <c r="B64" s="261"/>
      <c r="D64" s="263" t="s">
        <v>153</v>
      </c>
      <c r="E64" s="264"/>
      <c r="F64" s="264"/>
      <c r="G64" s="264"/>
      <c r="H64" s="264"/>
      <c r="I64" s="264"/>
      <c r="J64" s="265">
        <f>J124</f>
        <v>0</v>
      </c>
      <c r="L64" s="261"/>
    </row>
    <row r="65" spans="2:12" s="257" customFormat="1" ht="24.9" customHeight="1">
      <c r="B65" s="256"/>
      <c r="D65" s="258" t="s">
        <v>154</v>
      </c>
      <c r="E65" s="259"/>
      <c r="F65" s="259"/>
      <c r="G65" s="259"/>
      <c r="H65" s="259"/>
      <c r="I65" s="259"/>
      <c r="J65" s="260">
        <f>J133</f>
        <v>0</v>
      </c>
      <c r="L65" s="256"/>
    </row>
    <row r="66" spans="2:12" s="262" customFormat="1" ht="19.95" customHeight="1">
      <c r="B66" s="261"/>
      <c r="D66" s="263" t="s">
        <v>155</v>
      </c>
      <c r="E66" s="264"/>
      <c r="F66" s="264"/>
      <c r="G66" s="264"/>
      <c r="H66" s="264"/>
      <c r="I66" s="264"/>
      <c r="J66" s="265">
        <f>J134</f>
        <v>0</v>
      </c>
      <c r="L66" s="261"/>
    </row>
    <row r="67" spans="2:12" s="262" customFormat="1" ht="19.95" customHeight="1">
      <c r="B67" s="261"/>
      <c r="D67" s="263" t="s">
        <v>156</v>
      </c>
      <c r="E67" s="264"/>
      <c r="F67" s="264"/>
      <c r="G67" s="264"/>
      <c r="H67" s="264"/>
      <c r="I67" s="264"/>
      <c r="J67" s="265">
        <f>J136</f>
        <v>0</v>
      </c>
      <c r="L67" s="261"/>
    </row>
    <row r="68" spans="2:12" s="262" customFormat="1" ht="19.95" customHeight="1">
      <c r="B68" s="261"/>
      <c r="D68" s="263" t="s">
        <v>157</v>
      </c>
      <c r="E68" s="264"/>
      <c r="F68" s="264"/>
      <c r="G68" s="264"/>
      <c r="H68" s="264"/>
      <c r="I68" s="264"/>
      <c r="J68" s="265">
        <f>J138</f>
        <v>0</v>
      </c>
      <c r="L68" s="261"/>
    </row>
    <row r="69" spans="2:12" s="262" customFormat="1" ht="19.95" customHeight="1">
      <c r="B69" s="261"/>
      <c r="D69" s="263" t="s">
        <v>158</v>
      </c>
      <c r="E69" s="264"/>
      <c r="F69" s="264"/>
      <c r="G69" s="264"/>
      <c r="H69" s="264"/>
      <c r="I69" s="264"/>
      <c r="J69" s="265">
        <f>J163</f>
        <v>0</v>
      </c>
      <c r="L69" s="261"/>
    </row>
    <row r="70" spans="2:12" s="262" customFormat="1" ht="19.95" customHeight="1">
      <c r="B70" s="261"/>
      <c r="D70" s="263" t="s">
        <v>159</v>
      </c>
      <c r="E70" s="264"/>
      <c r="F70" s="264"/>
      <c r="G70" s="264"/>
      <c r="H70" s="264"/>
      <c r="I70" s="264"/>
      <c r="J70" s="265">
        <f>J178</f>
        <v>0</v>
      </c>
      <c r="L70" s="261"/>
    </row>
    <row r="71" spans="2:12" s="262" customFormat="1" ht="19.95" customHeight="1">
      <c r="B71" s="261"/>
      <c r="D71" s="263" t="s">
        <v>160</v>
      </c>
      <c r="E71" s="264"/>
      <c r="F71" s="264"/>
      <c r="G71" s="264"/>
      <c r="H71" s="264"/>
      <c r="I71" s="264"/>
      <c r="J71" s="265">
        <f>J189</f>
        <v>0</v>
      </c>
      <c r="L71" s="261"/>
    </row>
    <row r="72" spans="2:12" s="262" customFormat="1" ht="19.95" customHeight="1">
      <c r="B72" s="261"/>
      <c r="D72" s="263" t="s">
        <v>161</v>
      </c>
      <c r="E72" s="264"/>
      <c r="F72" s="264"/>
      <c r="G72" s="264"/>
      <c r="H72" s="264"/>
      <c r="I72" s="264"/>
      <c r="J72" s="265">
        <f>J194</f>
        <v>0</v>
      </c>
      <c r="L72" s="261"/>
    </row>
    <row r="73" spans="2:12" s="262" customFormat="1" ht="19.95" customHeight="1">
      <c r="B73" s="261"/>
      <c r="D73" s="263" t="s">
        <v>162</v>
      </c>
      <c r="E73" s="264"/>
      <c r="F73" s="264"/>
      <c r="G73" s="264"/>
      <c r="H73" s="264"/>
      <c r="I73" s="264"/>
      <c r="J73" s="265">
        <f>J218</f>
        <v>0</v>
      </c>
      <c r="L73" s="261"/>
    </row>
    <row r="74" spans="2:12" s="262" customFormat="1" ht="19.95" customHeight="1">
      <c r="B74" s="261"/>
      <c r="D74" s="263" t="s">
        <v>163</v>
      </c>
      <c r="E74" s="264"/>
      <c r="F74" s="264"/>
      <c r="G74" s="264"/>
      <c r="H74" s="264"/>
      <c r="I74" s="264"/>
      <c r="J74" s="265">
        <f>J268</f>
        <v>0</v>
      </c>
      <c r="L74" s="261"/>
    </row>
    <row r="75" spans="2:12" s="262" customFormat="1" ht="19.95" customHeight="1">
      <c r="B75" s="261"/>
      <c r="D75" s="263" t="s">
        <v>164</v>
      </c>
      <c r="E75" s="264"/>
      <c r="F75" s="264"/>
      <c r="G75" s="264"/>
      <c r="H75" s="264"/>
      <c r="I75" s="264"/>
      <c r="J75" s="265">
        <f>J298</f>
        <v>0</v>
      </c>
      <c r="L75" s="261"/>
    </row>
    <row r="76" spans="2:12" s="257" customFormat="1" ht="24.9" customHeight="1">
      <c r="B76" s="256"/>
      <c r="D76" s="258" t="s">
        <v>165</v>
      </c>
      <c r="E76" s="259"/>
      <c r="F76" s="259"/>
      <c r="G76" s="259"/>
      <c r="H76" s="259"/>
      <c r="I76" s="259"/>
      <c r="J76" s="260">
        <f>J321</f>
        <v>0</v>
      </c>
      <c r="L76" s="256"/>
    </row>
    <row r="77" spans="2:12" s="262" customFormat="1" ht="19.95" customHeight="1">
      <c r="B77" s="261"/>
      <c r="D77" s="263" t="s">
        <v>166</v>
      </c>
      <c r="E77" s="264"/>
      <c r="F77" s="264"/>
      <c r="G77" s="264"/>
      <c r="H77" s="264"/>
      <c r="I77" s="264"/>
      <c r="J77" s="265">
        <f>J322</f>
        <v>0</v>
      </c>
      <c r="L77" s="261"/>
    </row>
    <row r="78" spans="2:12" s="257" customFormat="1" ht="24.9" customHeight="1">
      <c r="B78" s="256"/>
      <c r="D78" s="258" t="s">
        <v>167</v>
      </c>
      <c r="E78" s="259"/>
      <c r="F78" s="259"/>
      <c r="G78" s="259"/>
      <c r="H78" s="259"/>
      <c r="I78" s="259"/>
      <c r="J78" s="260">
        <f>J327</f>
        <v>0</v>
      </c>
      <c r="L78" s="256"/>
    </row>
    <row r="79" spans="2:12" s="262" customFormat="1" ht="19.95" customHeight="1">
      <c r="B79" s="261"/>
      <c r="D79" s="263" t="s">
        <v>168</v>
      </c>
      <c r="E79" s="264"/>
      <c r="F79" s="264"/>
      <c r="G79" s="264"/>
      <c r="H79" s="264"/>
      <c r="I79" s="264"/>
      <c r="J79" s="265">
        <f>J328</f>
        <v>0</v>
      </c>
      <c r="L79" s="261"/>
    </row>
    <row r="80" spans="2:12" s="262" customFormat="1" ht="19.95" customHeight="1">
      <c r="B80" s="261"/>
      <c r="D80" s="263" t="s">
        <v>169</v>
      </c>
      <c r="E80" s="264"/>
      <c r="F80" s="264"/>
      <c r="G80" s="264"/>
      <c r="H80" s="264"/>
      <c r="I80" s="264"/>
      <c r="J80" s="265">
        <f>J331</f>
        <v>0</v>
      </c>
      <c r="L80" s="261"/>
    </row>
    <row r="81" spans="2:12" s="150" customFormat="1" ht="21.75" customHeight="1">
      <c r="B81" s="149"/>
      <c r="L81" s="149"/>
    </row>
    <row r="82" spans="2:12" s="150" customFormat="1" ht="6.9" customHeight="1">
      <c r="B82" s="169"/>
      <c r="C82" s="170"/>
      <c r="D82" s="170"/>
      <c r="E82" s="170"/>
      <c r="F82" s="170"/>
      <c r="G82" s="170"/>
      <c r="H82" s="170"/>
      <c r="I82" s="170"/>
      <c r="J82" s="170"/>
      <c r="K82" s="170"/>
      <c r="L82" s="149"/>
    </row>
    <row r="86" spans="2:12" s="150" customFormat="1" ht="6.9" customHeight="1">
      <c r="B86" s="171"/>
      <c r="C86" s="172"/>
      <c r="D86" s="172"/>
      <c r="E86" s="172"/>
      <c r="F86" s="172"/>
      <c r="G86" s="172"/>
      <c r="H86" s="172"/>
      <c r="I86" s="172"/>
      <c r="J86" s="172"/>
      <c r="K86" s="172"/>
      <c r="L86" s="149"/>
    </row>
    <row r="87" spans="2:12" s="150" customFormat="1" ht="24.9" customHeight="1">
      <c r="B87" s="149"/>
      <c r="C87" s="138" t="s">
        <v>170</v>
      </c>
      <c r="L87" s="149"/>
    </row>
    <row r="88" spans="2:12" s="150" customFormat="1" ht="6.9" customHeight="1">
      <c r="B88" s="149"/>
      <c r="L88" s="149"/>
    </row>
    <row r="89" spans="2:12" s="150" customFormat="1" ht="12" customHeight="1">
      <c r="B89" s="149"/>
      <c r="C89" s="144" t="s">
        <v>15</v>
      </c>
      <c r="L89" s="149"/>
    </row>
    <row r="90" spans="2:12" s="150" customFormat="1" ht="16.5" customHeight="1">
      <c r="B90" s="149"/>
      <c r="E90" s="234" t="str">
        <f>E7</f>
        <v>změna užívání</v>
      </c>
      <c r="F90" s="235"/>
      <c r="G90" s="235"/>
      <c r="H90" s="235"/>
      <c r="L90" s="149"/>
    </row>
    <row r="91" spans="2:12" s="150" customFormat="1" ht="12" customHeight="1">
      <c r="B91" s="149"/>
      <c r="C91" s="144" t="s">
        <v>98</v>
      </c>
      <c r="L91" s="149"/>
    </row>
    <row r="92" spans="2:12" s="150" customFormat="1" ht="16.5" customHeight="1">
      <c r="B92" s="149"/>
      <c r="E92" s="178" t="str">
        <f>E9</f>
        <v>SO 01 - Rodinný dům</v>
      </c>
      <c r="F92" s="236"/>
      <c r="G92" s="236"/>
      <c r="H92" s="236"/>
      <c r="L92" s="149"/>
    </row>
    <row r="93" spans="2:12" s="150" customFormat="1" ht="6.9" customHeight="1">
      <c r="B93" s="149"/>
      <c r="L93" s="149"/>
    </row>
    <row r="94" spans="2:12" s="150" customFormat="1" ht="12" customHeight="1">
      <c r="B94" s="149"/>
      <c r="C94" s="144" t="s">
        <v>19</v>
      </c>
      <c r="F94" s="145" t="str">
        <f>F12</f>
        <v xml:space="preserve"> </v>
      </c>
      <c r="I94" s="144" t="s">
        <v>21</v>
      </c>
      <c r="J94" s="237" t="str">
        <f>IF(J12="","",J12)</f>
        <v xml:space="preserve"> 1.12.2025</v>
      </c>
      <c r="L94" s="149"/>
    </row>
    <row r="95" spans="2:12" s="150" customFormat="1" ht="6.9" customHeight="1">
      <c r="B95" s="149"/>
      <c r="L95" s="149"/>
    </row>
    <row r="96" spans="2:12" s="150" customFormat="1" ht="15.15" customHeight="1">
      <c r="B96" s="149"/>
      <c r="C96" s="144" t="s">
        <v>22</v>
      </c>
      <c r="F96" s="145" t="str">
        <f>E15</f>
        <v xml:space="preserve"> </v>
      </c>
      <c r="I96" s="144" t="s">
        <v>26</v>
      </c>
      <c r="J96" s="252" t="str">
        <f>E21</f>
        <v xml:space="preserve"> </v>
      </c>
      <c r="L96" s="149"/>
    </row>
    <row r="97" spans="2:65" s="150" customFormat="1" ht="15.15" customHeight="1">
      <c r="B97" s="149"/>
      <c r="C97" s="144" t="s">
        <v>25</v>
      </c>
      <c r="F97" s="145" t="str">
        <f>IF(E18="","",E18)</f>
        <v xml:space="preserve"> </v>
      </c>
      <c r="I97" s="144" t="s">
        <v>28</v>
      </c>
      <c r="J97" s="252" t="str">
        <f>E24</f>
        <v xml:space="preserve"> </v>
      </c>
      <c r="L97" s="149"/>
    </row>
    <row r="98" spans="2:65" s="150" customFormat="1" ht="10.35" customHeight="1">
      <c r="B98" s="149"/>
      <c r="L98" s="149"/>
    </row>
    <row r="99" spans="2:65" s="270" customFormat="1" ht="29.25" customHeight="1">
      <c r="B99" s="266"/>
      <c r="C99" s="267" t="s">
        <v>171</v>
      </c>
      <c r="D99" s="268" t="s">
        <v>50</v>
      </c>
      <c r="E99" s="268" t="s">
        <v>46</v>
      </c>
      <c r="F99" s="268" t="s">
        <v>47</v>
      </c>
      <c r="G99" s="268" t="s">
        <v>172</v>
      </c>
      <c r="H99" s="268" t="s">
        <v>173</v>
      </c>
      <c r="I99" s="268" t="s">
        <v>174</v>
      </c>
      <c r="J99" s="268" t="s">
        <v>147</v>
      </c>
      <c r="K99" s="269" t="s">
        <v>175</v>
      </c>
      <c r="L99" s="266"/>
      <c r="M99" s="197" t="s">
        <v>3</v>
      </c>
      <c r="N99" s="198" t="s">
        <v>35</v>
      </c>
      <c r="O99" s="198" t="s">
        <v>176</v>
      </c>
      <c r="P99" s="198" t="s">
        <v>177</v>
      </c>
      <c r="Q99" s="198" t="s">
        <v>178</v>
      </c>
      <c r="R99" s="198" t="s">
        <v>179</v>
      </c>
      <c r="S99" s="198" t="s">
        <v>180</v>
      </c>
      <c r="T99" s="199" t="s">
        <v>181</v>
      </c>
    </row>
    <row r="100" spans="2:65" s="150" customFormat="1" ht="22.8" customHeight="1">
      <c r="B100" s="149"/>
      <c r="C100" s="203" t="s">
        <v>182</v>
      </c>
      <c r="J100" s="271">
        <f>BK100</f>
        <v>0</v>
      </c>
      <c r="L100" s="149"/>
      <c r="M100" s="200"/>
      <c r="N100" s="186"/>
      <c r="O100" s="186"/>
      <c r="P100" s="272">
        <f>P101+P133+P321+P327</f>
        <v>697.76958000000013</v>
      </c>
      <c r="Q100" s="186"/>
      <c r="R100" s="272">
        <f>R101+R133+R321+R327</f>
        <v>15.942423059999999</v>
      </c>
      <c r="S100" s="186"/>
      <c r="T100" s="273">
        <f>T101+T133+T321+T327</f>
        <v>6.5021022400000001</v>
      </c>
      <c r="AT100" s="134" t="s">
        <v>64</v>
      </c>
      <c r="AU100" s="134" t="s">
        <v>148</v>
      </c>
      <c r="BK100" s="274">
        <f>BK101+BK133+BK321+BK327</f>
        <v>0</v>
      </c>
    </row>
    <row r="101" spans="2:65" s="276" customFormat="1" ht="25.95" customHeight="1">
      <c r="B101" s="275"/>
      <c r="D101" s="277" t="s">
        <v>64</v>
      </c>
      <c r="E101" s="278" t="s">
        <v>183</v>
      </c>
      <c r="F101" s="278" t="s">
        <v>184</v>
      </c>
      <c r="J101" s="279">
        <f>BK101</f>
        <v>0</v>
      </c>
      <c r="L101" s="275"/>
      <c r="M101" s="280"/>
      <c r="P101" s="281">
        <f>P102+P108+P118+P124</f>
        <v>29.454149999999998</v>
      </c>
      <c r="R101" s="281">
        <f>R102+R108+R118+R124</f>
        <v>5.0241899999999999</v>
      </c>
      <c r="T101" s="282">
        <f>T102+T108+T118+T124</f>
        <v>2.2322559999999996</v>
      </c>
      <c r="AR101" s="277" t="s">
        <v>73</v>
      </c>
      <c r="AT101" s="283" t="s">
        <v>64</v>
      </c>
      <c r="AU101" s="283" t="s">
        <v>65</v>
      </c>
      <c r="AY101" s="277" t="s">
        <v>185</v>
      </c>
      <c r="BK101" s="284">
        <f>BK102+BK108+BK118+BK124</f>
        <v>0</v>
      </c>
    </row>
    <row r="102" spans="2:65" s="276" customFormat="1" ht="22.8" customHeight="1">
      <c r="B102" s="275"/>
      <c r="D102" s="277" t="s">
        <v>64</v>
      </c>
      <c r="E102" s="285" t="s">
        <v>82</v>
      </c>
      <c r="F102" s="285" t="s">
        <v>186</v>
      </c>
      <c r="J102" s="286">
        <f>BK102</f>
        <v>0</v>
      </c>
      <c r="L102" s="275"/>
      <c r="M102" s="280"/>
      <c r="P102" s="281">
        <f>SUM(P103:P107)</f>
        <v>10.004568000000001</v>
      </c>
      <c r="R102" s="281">
        <f>SUM(R103:R107)</f>
        <v>4.8890099999999999</v>
      </c>
      <c r="T102" s="282">
        <f>SUM(T103:T107)</f>
        <v>0</v>
      </c>
      <c r="AR102" s="277" t="s">
        <v>73</v>
      </c>
      <c r="AT102" s="283" t="s">
        <v>64</v>
      </c>
      <c r="AU102" s="283" t="s">
        <v>73</v>
      </c>
      <c r="AY102" s="277" t="s">
        <v>185</v>
      </c>
      <c r="BK102" s="284">
        <f>SUM(BK103:BK107)</f>
        <v>0</v>
      </c>
    </row>
    <row r="103" spans="2:65" s="150" customFormat="1" ht="37.799999999999997" customHeight="1">
      <c r="B103" s="149"/>
      <c r="C103" s="287" t="s">
        <v>73</v>
      </c>
      <c r="D103" s="287" t="s">
        <v>187</v>
      </c>
      <c r="E103" s="288" t="s">
        <v>188</v>
      </c>
      <c r="F103" s="289" t="s">
        <v>189</v>
      </c>
      <c r="G103" s="290" t="s">
        <v>190</v>
      </c>
      <c r="H103" s="291">
        <v>2.6040000000000001</v>
      </c>
      <c r="I103" s="128"/>
      <c r="J103" s="292">
        <f>ROUND(I103*H103,2)</f>
        <v>0</v>
      </c>
      <c r="K103" s="289" t="s">
        <v>191</v>
      </c>
      <c r="L103" s="149"/>
      <c r="M103" s="293" t="s">
        <v>3</v>
      </c>
      <c r="N103" s="294" t="s">
        <v>36</v>
      </c>
      <c r="O103" s="295">
        <v>3.8420000000000001</v>
      </c>
      <c r="P103" s="295">
        <f>O103*H103</f>
        <v>10.004568000000001</v>
      </c>
      <c r="Q103" s="295">
        <v>1.8774999999999999</v>
      </c>
      <c r="R103" s="295">
        <f>Q103*H103</f>
        <v>4.8890099999999999</v>
      </c>
      <c r="S103" s="295">
        <v>0</v>
      </c>
      <c r="T103" s="296">
        <f>S103*H103</f>
        <v>0</v>
      </c>
      <c r="AR103" s="297" t="s">
        <v>192</v>
      </c>
      <c r="AT103" s="297" t="s">
        <v>187</v>
      </c>
      <c r="AU103" s="297" t="s">
        <v>75</v>
      </c>
      <c r="AY103" s="134" t="s">
        <v>185</v>
      </c>
      <c r="BE103" s="298">
        <f>IF(N103="základní",J103,0)</f>
        <v>0</v>
      </c>
      <c r="BF103" s="298">
        <f>IF(N103="snížená",J103,0)</f>
        <v>0</v>
      </c>
      <c r="BG103" s="298">
        <f>IF(N103="zákl. přenesená",J103,0)</f>
        <v>0</v>
      </c>
      <c r="BH103" s="298">
        <f>IF(N103="sníž. přenesená",J103,0)</f>
        <v>0</v>
      </c>
      <c r="BI103" s="298">
        <f>IF(N103="nulová",J103,0)</f>
        <v>0</v>
      </c>
      <c r="BJ103" s="134" t="s">
        <v>73</v>
      </c>
      <c r="BK103" s="298">
        <f>ROUND(I103*H103,2)</f>
        <v>0</v>
      </c>
      <c r="BL103" s="134" t="s">
        <v>192</v>
      </c>
      <c r="BM103" s="297" t="s">
        <v>193</v>
      </c>
    </row>
    <row r="104" spans="2:65" s="150" customFormat="1">
      <c r="B104" s="149"/>
      <c r="D104" s="299" t="s">
        <v>194</v>
      </c>
      <c r="F104" s="300" t="s">
        <v>195</v>
      </c>
      <c r="L104" s="149"/>
      <c r="M104" s="301"/>
      <c r="T104" s="190"/>
      <c r="AT104" s="134" t="s">
        <v>194</v>
      </c>
      <c r="AU104" s="134" t="s">
        <v>75</v>
      </c>
    </row>
    <row r="105" spans="2:65" s="303" customFormat="1">
      <c r="B105" s="302"/>
      <c r="D105" s="304" t="s">
        <v>196</v>
      </c>
      <c r="E105" s="305" t="s">
        <v>3</v>
      </c>
      <c r="F105" s="306" t="s">
        <v>197</v>
      </c>
      <c r="H105" s="305" t="s">
        <v>3</v>
      </c>
      <c r="L105" s="302"/>
      <c r="M105" s="307"/>
      <c r="T105" s="308"/>
      <c r="AT105" s="305" t="s">
        <v>196</v>
      </c>
      <c r="AU105" s="305" t="s">
        <v>75</v>
      </c>
      <c r="AV105" s="303" t="s">
        <v>73</v>
      </c>
      <c r="AW105" s="303" t="s">
        <v>27</v>
      </c>
      <c r="AX105" s="303" t="s">
        <v>65</v>
      </c>
      <c r="AY105" s="305" t="s">
        <v>185</v>
      </c>
    </row>
    <row r="106" spans="2:65" s="303" customFormat="1">
      <c r="B106" s="302"/>
      <c r="D106" s="304" t="s">
        <v>196</v>
      </c>
      <c r="E106" s="305" t="s">
        <v>3</v>
      </c>
      <c r="F106" s="306" t="s">
        <v>198</v>
      </c>
      <c r="H106" s="305" t="s">
        <v>3</v>
      </c>
      <c r="L106" s="302"/>
      <c r="M106" s="307"/>
      <c r="T106" s="308"/>
      <c r="AT106" s="305" t="s">
        <v>196</v>
      </c>
      <c r="AU106" s="305" t="s">
        <v>75</v>
      </c>
      <c r="AV106" s="303" t="s">
        <v>73</v>
      </c>
      <c r="AW106" s="303" t="s">
        <v>27</v>
      </c>
      <c r="AX106" s="303" t="s">
        <v>65</v>
      </c>
      <c r="AY106" s="305" t="s">
        <v>185</v>
      </c>
    </row>
    <row r="107" spans="2:65" s="310" customFormat="1">
      <c r="B107" s="309"/>
      <c r="D107" s="304" t="s">
        <v>196</v>
      </c>
      <c r="E107" s="311" t="s">
        <v>3</v>
      </c>
      <c r="F107" s="312" t="s">
        <v>107</v>
      </c>
      <c r="H107" s="313">
        <v>2.6040000000000001</v>
      </c>
      <c r="L107" s="309"/>
      <c r="M107" s="314"/>
      <c r="T107" s="315"/>
      <c r="AT107" s="316" t="s">
        <v>196</v>
      </c>
      <c r="AU107" s="316" t="s">
        <v>75</v>
      </c>
      <c r="AV107" s="310" t="s">
        <v>75</v>
      </c>
      <c r="AW107" s="310" t="s">
        <v>27</v>
      </c>
      <c r="AX107" s="310" t="s">
        <v>73</v>
      </c>
      <c r="AY107" s="316" t="s">
        <v>185</v>
      </c>
    </row>
    <row r="108" spans="2:65" s="276" customFormat="1" ht="22.8" customHeight="1">
      <c r="B108" s="275"/>
      <c r="D108" s="277" t="s">
        <v>64</v>
      </c>
      <c r="E108" s="285" t="s">
        <v>199</v>
      </c>
      <c r="F108" s="285" t="s">
        <v>200</v>
      </c>
      <c r="J108" s="286">
        <f>BK108</f>
        <v>0</v>
      </c>
      <c r="L108" s="275"/>
      <c r="M108" s="280"/>
      <c r="P108" s="281">
        <f>SUM(P109:P117)</f>
        <v>8.4600000000000009</v>
      </c>
      <c r="R108" s="281">
        <f>SUM(R109:R117)</f>
        <v>0.13517999999999999</v>
      </c>
      <c r="T108" s="282">
        <f>SUM(T109:T117)</f>
        <v>0</v>
      </c>
      <c r="AR108" s="277" t="s">
        <v>73</v>
      </c>
      <c r="AT108" s="283" t="s">
        <v>64</v>
      </c>
      <c r="AU108" s="283" t="s">
        <v>73</v>
      </c>
      <c r="AY108" s="277" t="s">
        <v>185</v>
      </c>
      <c r="BK108" s="284">
        <f>SUM(BK109:BK117)</f>
        <v>0</v>
      </c>
    </row>
    <row r="109" spans="2:65" s="150" customFormat="1" ht="37.799999999999997" customHeight="1">
      <c r="B109" s="149"/>
      <c r="C109" s="287" t="s">
        <v>75</v>
      </c>
      <c r="D109" s="287" t="s">
        <v>187</v>
      </c>
      <c r="E109" s="288" t="s">
        <v>201</v>
      </c>
      <c r="F109" s="289" t="s">
        <v>202</v>
      </c>
      <c r="G109" s="290" t="s">
        <v>203</v>
      </c>
      <c r="H109" s="291">
        <v>2</v>
      </c>
      <c r="I109" s="128"/>
      <c r="J109" s="292">
        <f>ROUND(I109*H109,2)</f>
        <v>0</v>
      </c>
      <c r="K109" s="289" t="s">
        <v>191</v>
      </c>
      <c r="L109" s="149"/>
      <c r="M109" s="293" t="s">
        <v>3</v>
      </c>
      <c r="N109" s="294" t="s">
        <v>36</v>
      </c>
      <c r="O109" s="295">
        <v>1.76</v>
      </c>
      <c r="P109" s="295">
        <f>O109*H109</f>
        <v>3.52</v>
      </c>
      <c r="Q109" s="295">
        <v>1.7770000000000001E-2</v>
      </c>
      <c r="R109" s="295">
        <f>Q109*H109</f>
        <v>3.5540000000000002E-2</v>
      </c>
      <c r="S109" s="295">
        <v>0</v>
      </c>
      <c r="T109" s="296">
        <f>S109*H109</f>
        <v>0</v>
      </c>
      <c r="AR109" s="297" t="s">
        <v>192</v>
      </c>
      <c r="AT109" s="297" t="s">
        <v>187</v>
      </c>
      <c r="AU109" s="297" t="s">
        <v>75</v>
      </c>
      <c r="AY109" s="134" t="s">
        <v>185</v>
      </c>
      <c r="BE109" s="298">
        <f>IF(N109="základní",J109,0)</f>
        <v>0</v>
      </c>
      <c r="BF109" s="298">
        <f>IF(N109="snížená",J109,0)</f>
        <v>0</v>
      </c>
      <c r="BG109" s="298">
        <f>IF(N109="zákl. přenesená",J109,0)</f>
        <v>0</v>
      </c>
      <c r="BH109" s="298">
        <f>IF(N109="sníž. přenesená",J109,0)</f>
        <v>0</v>
      </c>
      <c r="BI109" s="298">
        <f>IF(N109="nulová",J109,0)</f>
        <v>0</v>
      </c>
      <c r="BJ109" s="134" t="s">
        <v>73</v>
      </c>
      <c r="BK109" s="298">
        <f>ROUND(I109*H109,2)</f>
        <v>0</v>
      </c>
      <c r="BL109" s="134" t="s">
        <v>192</v>
      </c>
      <c r="BM109" s="297" t="s">
        <v>204</v>
      </c>
    </row>
    <row r="110" spans="2:65" s="150" customFormat="1">
      <c r="B110" s="149"/>
      <c r="D110" s="299" t="s">
        <v>194</v>
      </c>
      <c r="F110" s="300" t="s">
        <v>205</v>
      </c>
      <c r="L110" s="149"/>
      <c r="M110" s="301"/>
      <c r="T110" s="190"/>
      <c r="AT110" s="134" t="s">
        <v>194</v>
      </c>
      <c r="AU110" s="134" t="s">
        <v>75</v>
      </c>
    </row>
    <row r="111" spans="2:65" s="150" customFormat="1" ht="24.15" customHeight="1">
      <c r="B111" s="149"/>
      <c r="C111" s="317" t="s">
        <v>82</v>
      </c>
      <c r="D111" s="317" t="s">
        <v>206</v>
      </c>
      <c r="E111" s="318" t="s">
        <v>1047</v>
      </c>
      <c r="F111" s="319" t="s">
        <v>1031</v>
      </c>
      <c r="G111" s="320" t="s">
        <v>203</v>
      </c>
      <c r="H111" s="321">
        <v>2</v>
      </c>
      <c r="I111" s="129"/>
      <c r="J111" s="322">
        <f>ROUND(I111*H111,2)</f>
        <v>0</v>
      </c>
      <c r="K111" s="319" t="s">
        <v>3</v>
      </c>
      <c r="L111" s="323"/>
      <c r="M111" s="324" t="s">
        <v>3</v>
      </c>
      <c r="N111" s="325" t="s">
        <v>36</v>
      </c>
      <c r="O111" s="295">
        <v>0</v>
      </c>
      <c r="P111" s="295">
        <f>O111*H111</f>
        <v>0</v>
      </c>
      <c r="Q111" s="295">
        <v>1.2489999999999999E-2</v>
      </c>
      <c r="R111" s="295">
        <f>Q111*H111</f>
        <v>2.4979999999999999E-2</v>
      </c>
      <c r="S111" s="295">
        <v>0</v>
      </c>
      <c r="T111" s="296">
        <f>S111*H111</f>
        <v>0</v>
      </c>
      <c r="AR111" s="297" t="s">
        <v>207</v>
      </c>
      <c r="AT111" s="297" t="s">
        <v>206</v>
      </c>
      <c r="AU111" s="297" t="s">
        <v>75</v>
      </c>
      <c r="AY111" s="134" t="s">
        <v>185</v>
      </c>
      <c r="BE111" s="298">
        <f>IF(N111="základní",J111,0)</f>
        <v>0</v>
      </c>
      <c r="BF111" s="298">
        <f>IF(N111="snížená",J111,0)</f>
        <v>0</v>
      </c>
      <c r="BG111" s="298">
        <f>IF(N111="zákl. přenesená",J111,0)</f>
        <v>0</v>
      </c>
      <c r="BH111" s="298">
        <f>IF(N111="sníž. přenesená",J111,0)</f>
        <v>0</v>
      </c>
      <c r="BI111" s="298">
        <f>IF(N111="nulová",J111,0)</f>
        <v>0</v>
      </c>
      <c r="BJ111" s="134" t="s">
        <v>73</v>
      </c>
      <c r="BK111" s="298">
        <f>ROUND(I111*H111,2)</f>
        <v>0</v>
      </c>
      <c r="BL111" s="134" t="s">
        <v>192</v>
      </c>
      <c r="BM111" s="297" t="s">
        <v>208</v>
      </c>
    </row>
    <row r="112" spans="2:65" s="150" customFormat="1" ht="37.799999999999997" customHeight="1">
      <c r="B112" s="149"/>
      <c r="C112" s="287" t="s">
        <v>192</v>
      </c>
      <c r="D112" s="287" t="s">
        <v>187</v>
      </c>
      <c r="E112" s="288" t="s">
        <v>201</v>
      </c>
      <c r="F112" s="289" t="s">
        <v>202</v>
      </c>
      <c r="G112" s="290" t="s">
        <v>203</v>
      </c>
      <c r="H112" s="291">
        <v>1</v>
      </c>
      <c r="I112" s="128"/>
      <c r="J112" s="292">
        <f>ROUND(I112*H112,2)</f>
        <v>0</v>
      </c>
      <c r="K112" s="289" t="s">
        <v>191</v>
      </c>
      <c r="L112" s="149"/>
      <c r="M112" s="293" t="s">
        <v>3</v>
      </c>
      <c r="N112" s="294" t="s">
        <v>36</v>
      </c>
      <c r="O112" s="295">
        <v>1.76</v>
      </c>
      <c r="P112" s="295">
        <f>O112*H112</f>
        <v>1.76</v>
      </c>
      <c r="Q112" s="295">
        <v>1.7770000000000001E-2</v>
      </c>
      <c r="R112" s="295">
        <f>Q112*H112</f>
        <v>1.7770000000000001E-2</v>
      </c>
      <c r="S112" s="295">
        <v>0</v>
      </c>
      <c r="T112" s="296">
        <f>S112*H112</f>
        <v>0</v>
      </c>
      <c r="AR112" s="297" t="s">
        <v>192</v>
      </c>
      <c r="AT112" s="297" t="s">
        <v>187</v>
      </c>
      <c r="AU112" s="297" t="s">
        <v>75</v>
      </c>
      <c r="AY112" s="134" t="s">
        <v>185</v>
      </c>
      <c r="BE112" s="298">
        <f>IF(N112="základní",J112,0)</f>
        <v>0</v>
      </c>
      <c r="BF112" s="298">
        <f>IF(N112="snížená",J112,0)</f>
        <v>0</v>
      </c>
      <c r="BG112" s="298">
        <f>IF(N112="zákl. přenesená",J112,0)</f>
        <v>0</v>
      </c>
      <c r="BH112" s="298">
        <f>IF(N112="sníž. přenesená",J112,0)</f>
        <v>0</v>
      </c>
      <c r="BI112" s="298">
        <f>IF(N112="nulová",J112,0)</f>
        <v>0</v>
      </c>
      <c r="BJ112" s="134" t="s">
        <v>73</v>
      </c>
      <c r="BK112" s="298">
        <f>ROUND(I112*H112,2)</f>
        <v>0</v>
      </c>
      <c r="BL112" s="134" t="s">
        <v>192</v>
      </c>
      <c r="BM112" s="297" t="s">
        <v>209</v>
      </c>
    </row>
    <row r="113" spans="2:65" s="150" customFormat="1">
      <c r="B113" s="149"/>
      <c r="D113" s="299" t="s">
        <v>194</v>
      </c>
      <c r="F113" s="300" t="s">
        <v>205</v>
      </c>
      <c r="L113" s="149"/>
      <c r="M113" s="301"/>
      <c r="T113" s="190"/>
      <c r="AT113" s="134" t="s">
        <v>194</v>
      </c>
      <c r="AU113" s="134" t="s">
        <v>75</v>
      </c>
    </row>
    <row r="114" spans="2:65" s="150" customFormat="1" ht="24.15" customHeight="1">
      <c r="B114" s="149"/>
      <c r="C114" s="317" t="s">
        <v>210</v>
      </c>
      <c r="D114" s="317" t="s">
        <v>206</v>
      </c>
      <c r="E114" s="318" t="s">
        <v>1048</v>
      </c>
      <c r="F114" s="319" t="s">
        <v>1032</v>
      </c>
      <c r="G114" s="320" t="s">
        <v>203</v>
      </c>
      <c r="H114" s="321">
        <v>1</v>
      </c>
      <c r="I114" s="129"/>
      <c r="J114" s="322">
        <f>ROUND(I114*H114,2)</f>
        <v>0</v>
      </c>
      <c r="K114" s="319" t="s">
        <v>3</v>
      </c>
      <c r="L114" s="323"/>
      <c r="M114" s="324" t="s">
        <v>3</v>
      </c>
      <c r="N114" s="325" t="s">
        <v>36</v>
      </c>
      <c r="O114" s="295">
        <v>0</v>
      </c>
      <c r="P114" s="295">
        <f>O114*H114</f>
        <v>0</v>
      </c>
      <c r="Q114" s="295">
        <v>1.225E-2</v>
      </c>
      <c r="R114" s="295">
        <f>Q114*H114</f>
        <v>1.225E-2</v>
      </c>
      <c r="S114" s="295">
        <v>0</v>
      </c>
      <c r="T114" s="296">
        <f>S114*H114</f>
        <v>0</v>
      </c>
      <c r="AR114" s="297" t="s">
        <v>207</v>
      </c>
      <c r="AT114" s="297" t="s">
        <v>206</v>
      </c>
      <c r="AU114" s="297" t="s">
        <v>75</v>
      </c>
      <c r="AY114" s="134" t="s">
        <v>185</v>
      </c>
      <c r="BE114" s="298">
        <f>IF(N114="základní",J114,0)</f>
        <v>0</v>
      </c>
      <c r="BF114" s="298">
        <f>IF(N114="snížená",J114,0)</f>
        <v>0</v>
      </c>
      <c r="BG114" s="298">
        <f>IF(N114="zákl. přenesená",J114,0)</f>
        <v>0</v>
      </c>
      <c r="BH114" s="298">
        <f>IF(N114="sníž. přenesená",J114,0)</f>
        <v>0</v>
      </c>
      <c r="BI114" s="298">
        <f>IF(N114="nulová",J114,0)</f>
        <v>0</v>
      </c>
      <c r="BJ114" s="134" t="s">
        <v>73</v>
      </c>
      <c r="BK114" s="298">
        <f>ROUND(I114*H114,2)</f>
        <v>0</v>
      </c>
      <c r="BL114" s="134" t="s">
        <v>192</v>
      </c>
      <c r="BM114" s="297" t="s">
        <v>211</v>
      </c>
    </row>
    <row r="115" spans="2:65" s="150" customFormat="1" ht="37.799999999999997" customHeight="1">
      <c r="B115" s="149"/>
      <c r="C115" s="287" t="s">
        <v>199</v>
      </c>
      <c r="D115" s="287" t="s">
        <v>187</v>
      </c>
      <c r="E115" s="288" t="s">
        <v>212</v>
      </c>
      <c r="F115" s="289" t="s">
        <v>213</v>
      </c>
      <c r="G115" s="290" t="s">
        <v>203</v>
      </c>
      <c r="H115" s="291">
        <v>3</v>
      </c>
      <c r="I115" s="128"/>
      <c r="J115" s="292">
        <f>ROUND(I115*H115,2)</f>
        <v>0</v>
      </c>
      <c r="K115" s="289" t="s">
        <v>191</v>
      </c>
      <c r="L115" s="149"/>
      <c r="M115" s="293" t="s">
        <v>3</v>
      </c>
      <c r="N115" s="294" t="s">
        <v>36</v>
      </c>
      <c r="O115" s="295">
        <v>1.06</v>
      </c>
      <c r="P115" s="295">
        <f>O115*H115</f>
        <v>3.18</v>
      </c>
      <c r="Q115" s="295">
        <v>2.63E-3</v>
      </c>
      <c r="R115" s="295">
        <f>Q115*H115</f>
        <v>7.8899999999999994E-3</v>
      </c>
      <c r="S115" s="295">
        <v>0</v>
      </c>
      <c r="T115" s="296">
        <f>S115*H115</f>
        <v>0</v>
      </c>
      <c r="AR115" s="297" t="s">
        <v>192</v>
      </c>
      <c r="AT115" s="297" t="s">
        <v>187</v>
      </c>
      <c r="AU115" s="297" t="s">
        <v>75</v>
      </c>
      <c r="AY115" s="134" t="s">
        <v>185</v>
      </c>
      <c r="BE115" s="298">
        <f>IF(N115="základní",J115,0)</f>
        <v>0</v>
      </c>
      <c r="BF115" s="298">
        <f>IF(N115="snížená",J115,0)</f>
        <v>0</v>
      </c>
      <c r="BG115" s="298">
        <f>IF(N115="zákl. přenesená",J115,0)</f>
        <v>0</v>
      </c>
      <c r="BH115" s="298">
        <f>IF(N115="sníž. přenesená",J115,0)</f>
        <v>0</v>
      </c>
      <c r="BI115" s="298">
        <f>IF(N115="nulová",J115,0)</f>
        <v>0</v>
      </c>
      <c r="BJ115" s="134" t="s">
        <v>73</v>
      </c>
      <c r="BK115" s="298">
        <f>ROUND(I115*H115,2)</f>
        <v>0</v>
      </c>
      <c r="BL115" s="134" t="s">
        <v>192</v>
      </c>
      <c r="BM115" s="297" t="s">
        <v>214</v>
      </c>
    </row>
    <row r="116" spans="2:65" s="150" customFormat="1">
      <c r="B116" s="149"/>
      <c r="D116" s="299" t="s">
        <v>194</v>
      </c>
      <c r="F116" s="300" t="s">
        <v>215</v>
      </c>
      <c r="L116" s="149"/>
      <c r="M116" s="301"/>
      <c r="T116" s="190"/>
      <c r="AT116" s="134" t="s">
        <v>194</v>
      </c>
      <c r="AU116" s="134" t="s">
        <v>75</v>
      </c>
    </row>
    <row r="117" spans="2:65" s="150" customFormat="1" ht="24.15" customHeight="1">
      <c r="B117" s="149"/>
      <c r="C117" s="317" t="s">
        <v>216</v>
      </c>
      <c r="D117" s="317" t="s">
        <v>206</v>
      </c>
      <c r="E117" s="318" t="s">
        <v>217</v>
      </c>
      <c r="F117" s="319" t="s">
        <v>218</v>
      </c>
      <c r="G117" s="320" t="s">
        <v>203</v>
      </c>
      <c r="H117" s="321">
        <v>3</v>
      </c>
      <c r="I117" s="129"/>
      <c r="J117" s="322">
        <f>ROUND(I117*H117,2)</f>
        <v>0</v>
      </c>
      <c r="K117" s="319" t="s">
        <v>191</v>
      </c>
      <c r="L117" s="323"/>
      <c r="M117" s="324" t="s">
        <v>3</v>
      </c>
      <c r="N117" s="325" t="s">
        <v>36</v>
      </c>
      <c r="O117" s="295">
        <v>0</v>
      </c>
      <c r="P117" s="295">
        <f>O117*H117</f>
        <v>0</v>
      </c>
      <c r="Q117" s="295">
        <v>1.225E-2</v>
      </c>
      <c r="R117" s="295">
        <f>Q117*H117</f>
        <v>3.6750000000000005E-2</v>
      </c>
      <c r="S117" s="295">
        <v>0</v>
      </c>
      <c r="T117" s="296">
        <f>S117*H117</f>
        <v>0</v>
      </c>
      <c r="AR117" s="297" t="s">
        <v>207</v>
      </c>
      <c r="AT117" s="297" t="s">
        <v>206</v>
      </c>
      <c r="AU117" s="297" t="s">
        <v>75</v>
      </c>
      <c r="AY117" s="134" t="s">
        <v>185</v>
      </c>
      <c r="BE117" s="298">
        <f>IF(N117="základní",J117,0)</f>
        <v>0</v>
      </c>
      <c r="BF117" s="298">
        <f>IF(N117="snížená",J117,0)</f>
        <v>0</v>
      </c>
      <c r="BG117" s="298">
        <f>IF(N117="zákl. přenesená",J117,0)</f>
        <v>0</v>
      </c>
      <c r="BH117" s="298">
        <f>IF(N117="sníž. přenesená",J117,0)</f>
        <v>0</v>
      </c>
      <c r="BI117" s="298">
        <f>IF(N117="nulová",J117,0)</f>
        <v>0</v>
      </c>
      <c r="BJ117" s="134" t="s">
        <v>73</v>
      </c>
      <c r="BK117" s="298">
        <f>ROUND(I117*H117,2)</f>
        <v>0</v>
      </c>
      <c r="BL117" s="134" t="s">
        <v>192</v>
      </c>
      <c r="BM117" s="297" t="s">
        <v>219</v>
      </c>
    </row>
    <row r="118" spans="2:65" s="276" customFormat="1" ht="22.8" customHeight="1">
      <c r="B118" s="275"/>
      <c r="D118" s="277" t="s">
        <v>64</v>
      </c>
      <c r="E118" s="285" t="s">
        <v>220</v>
      </c>
      <c r="F118" s="285" t="s">
        <v>221</v>
      </c>
      <c r="J118" s="286">
        <f>BK118</f>
        <v>0</v>
      </c>
      <c r="L118" s="275"/>
      <c r="M118" s="280"/>
      <c r="P118" s="281">
        <f>SUM(P119:P123)</f>
        <v>2.5434839999999999</v>
      </c>
      <c r="R118" s="281">
        <f>SUM(R119:R123)</f>
        <v>0</v>
      </c>
      <c r="T118" s="282">
        <f>SUM(T119:T123)</f>
        <v>2.2322559999999996</v>
      </c>
      <c r="AR118" s="277" t="s">
        <v>73</v>
      </c>
      <c r="AT118" s="283" t="s">
        <v>64</v>
      </c>
      <c r="AU118" s="283" t="s">
        <v>73</v>
      </c>
      <c r="AY118" s="277" t="s">
        <v>185</v>
      </c>
      <c r="BK118" s="284">
        <f>SUM(BK119:BK123)</f>
        <v>0</v>
      </c>
    </row>
    <row r="119" spans="2:65" s="150" customFormat="1" ht="24.15" customHeight="1">
      <c r="B119" s="149"/>
      <c r="C119" s="287" t="s">
        <v>207</v>
      </c>
      <c r="D119" s="287" t="s">
        <v>187</v>
      </c>
      <c r="E119" s="288" t="s">
        <v>222</v>
      </c>
      <c r="F119" s="289" t="s">
        <v>223</v>
      </c>
      <c r="G119" s="290" t="s">
        <v>224</v>
      </c>
      <c r="H119" s="291">
        <v>10.731999999999999</v>
      </c>
      <c r="I119" s="128"/>
      <c r="J119" s="292">
        <f>ROUND(I119*H119,2)</f>
        <v>0</v>
      </c>
      <c r="K119" s="289" t="s">
        <v>191</v>
      </c>
      <c r="L119" s="149"/>
      <c r="M119" s="293" t="s">
        <v>3</v>
      </c>
      <c r="N119" s="294" t="s">
        <v>36</v>
      </c>
      <c r="O119" s="295">
        <v>0.23699999999999999</v>
      </c>
      <c r="P119" s="295">
        <f>O119*H119</f>
        <v>2.5434839999999999</v>
      </c>
      <c r="Q119" s="295">
        <v>0</v>
      </c>
      <c r="R119" s="295">
        <f>Q119*H119</f>
        <v>0</v>
      </c>
      <c r="S119" s="295">
        <v>0.20799999999999999</v>
      </c>
      <c r="T119" s="296">
        <f>S119*H119</f>
        <v>2.2322559999999996</v>
      </c>
      <c r="AR119" s="297" t="s">
        <v>192</v>
      </c>
      <c r="AT119" s="297" t="s">
        <v>187</v>
      </c>
      <c r="AU119" s="297" t="s">
        <v>75</v>
      </c>
      <c r="AY119" s="134" t="s">
        <v>185</v>
      </c>
      <c r="BE119" s="298">
        <f>IF(N119="základní",J119,0)</f>
        <v>0</v>
      </c>
      <c r="BF119" s="298">
        <f>IF(N119="snížená",J119,0)</f>
        <v>0</v>
      </c>
      <c r="BG119" s="298">
        <f>IF(N119="zákl. přenesená",J119,0)</f>
        <v>0</v>
      </c>
      <c r="BH119" s="298">
        <f>IF(N119="sníž. přenesená",J119,0)</f>
        <v>0</v>
      </c>
      <c r="BI119" s="298">
        <f>IF(N119="nulová",J119,0)</f>
        <v>0</v>
      </c>
      <c r="BJ119" s="134" t="s">
        <v>73</v>
      </c>
      <c r="BK119" s="298">
        <f>ROUND(I119*H119,2)</f>
        <v>0</v>
      </c>
      <c r="BL119" s="134" t="s">
        <v>192</v>
      </c>
      <c r="BM119" s="297" t="s">
        <v>225</v>
      </c>
    </row>
    <row r="120" spans="2:65" s="150" customFormat="1">
      <c r="B120" s="149"/>
      <c r="D120" s="299" t="s">
        <v>194</v>
      </c>
      <c r="F120" s="300" t="s">
        <v>226</v>
      </c>
      <c r="L120" s="149"/>
      <c r="M120" s="301"/>
      <c r="T120" s="190"/>
      <c r="AT120" s="134" t="s">
        <v>194</v>
      </c>
      <c r="AU120" s="134" t="s">
        <v>75</v>
      </c>
    </row>
    <row r="121" spans="2:65" s="303" customFormat="1">
      <c r="B121" s="302"/>
      <c r="D121" s="304" t="s">
        <v>196</v>
      </c>
      <c r="E121" s="305" t="s">
        <v>3</v>
      </c>
      <c r="F121" s="306" t="s">
        <v>197</v>
      </c>
      <c r="H121" s="305" t="s">
        <v>3</v>
      </c>
      <c r="L121" s="302"/>
      <c r="M121" s="307"/>
      <c r="T121" s="308"/>
      <c r="AT121" s="305" t="s">
        <v>196</v>
      </c>
      <c r="AU121" s="305" t="s">
        <v>75</v>
      </c>
      <c r="AV121" s="303" t="s">
        <v>73</v>
      </c>
      <c r="AW121" s="303" t="s">
        <v>27</v>
      </c>
      <c r="AX121" s="303" t="s">
        <v>65</v>
      </c>
      <c r="AY121" s="305" t="s">
        <v>185</v>
      </c>
    </row>
    <row r="122" spans="2:65" s="303" customFormat="1">
      <c r="B122" s="302"/>
      <c r="D122" s="304" t="s">
        <v>196</v>
      </c>
      <c r="E122" s="305" t="s">
        <v>3</v>
      </c>
      <c r="F122" s="306" t="s">
        <v>227</v>
      </c>
      <c r="H122" s="305" t="s">
        <v>3</v>
      </c>
      <c r="L122" s="302"/>
      <c r="M122" s="307"/>
      <c r="T122" s="308"/>
      <c r="AT122" s="305" t="s">
        <v>196</v>
      </c>
      <c r="AU122" s="305" t="s">
        <v>75</v>
      </c>
      <c r="AV122" s="303" t="s">
        <v>73</v>
      </c>
      <c r="AW122" s="303" t="s">
        <v>27</v>
      </c>
      <c r="AX122" s="303" t="s">
        <v>65</v>
      </c>
      <c r="AY122" s="305" t="s">
        <v>185</v>
      </c>
    </row>
    <row r="123" spans="2:65" s="310" customFormat="1">
      <c r="B123" s="309"/>
      <c r="D123" s="304" t="s">
        <v>196</v>
      </c>
      <c r="E123" s="311" t="s">
        <v>3</v>
      </c>
      <c r="F123" s="312" t="s">
        <v>79</v>
      </c>
      <c r="H123" s="313">
        <v>10.731999999999999</v>
      </c>
      <c r="L123" s="309"/>
      <c r="M123" s="314"/>
      <c r="T123" s="315"/>
      <c r="AT123" s="316" t="s">
        <v>196</v>
      </c>
      <c r="AU123" s="316" t="s">
        <v>75</v>
      </c>
      <c r="AV123" s="310" t="s">
        <v>75</v>
      </c>
      <c r="AW123" s="310" t="s">
        <v>27</v>
      </c>
      <c r="AX123" s="310" t="s">
        <v>73</v>
      </c>
      <c r="AY123" s="316" t="s">
        <v>185</v>
      </c>
    </row>
    <row r="124" spans="2:65" s="276" customFormat="1" ht="22.8" customHeight="1">
      <c r="B124" s="275"/>
      <c r="D124" s="277" t="s">
        <v>64</v>
      </c>
      <c r="E124" s="285" t="s">
        <v>228</v>
      </c>
      <c r="F124" s="285" t="s">
        <v>229</v>
      </c>
      <c r="J124" s="286">
        <f>BK124</f>
        <v>0</v>
      </c>
      <c r="L124" s="275"/>
      <c r="M124" s="280"/>
      <c r="P124" s="281">
        <f>SUM(P125:P132)</f>
        <v>8.4460979999999992</v>
      </c>
      <c r="R124" s="281">
        <f>SUM(R125:R132)</f>
        <v>0</v>
      </c>
      <c r="T124" s="282">
        <f>SUM(T125:T132)</f>
        <v>0</v>
      </c>
      <c r="AR124" s="277" t="s">
        <v>73</v>
      </c>
      <c r="AT124" s="283" t="s">
        <v>64</v>
      </c>
      <c r="AU124" s="283" t="s">
        <v>73</v>
      </c>
      <c r="AY124" s="277" t="s">
        <v>185</v>
      </c>
      <c r="BK124" s="284">
        <f>SUM(BK125:BK132)</f>
        <v>0</v>
      </c>
    </row>
    <row r="125" spans="2:65" s="150" customFormat="1" ht="37.799999999999997" customHeight="1">
      <c r="B125" s="149"/>
      <c r="C125" s="287" t="s">
        <v>220</v>
      </c>
      <c r="D125" s="287" t="s">
        <v>187</v>
      </c>
      <c r="E125" s="288" t="s">
        <v>230</v>
      </c>
      <c r="F125" s="289" t="s">
        <v>231</v>
      </c>
      <c r="G125" s="290" t="s">
        <v>232</v>
      </c>
      <c r="H125" s="291">
        <v>6.5019999999999998</v>
      </c>
      <c r="I125" s="128"/>
      <c r="J125" s="292">
        <f>ROUND(I125*H125,2)</f>
        <v>0</v>
      </c>
      <c r="K125" s="289" t="s">
        <v>191</v>
      </c>
      <c r="L125" s="149"/>
      <c r="M125" s="293" t="s">
        <v>3</v>
      </c>
      <c r="N125" s="294" t="s">
        <v>36</v>
      </c>
      <c r="O125" s="295">
        <v>1.1679999999999999</v>
      </c>
      <c r="P125" s="295">
        <f>O125*H125</f>
        <v>7.5943359999999993</v>
      </c>
      <c r="Q125" s="295">
        <v>0</v>
      </c>
      <c r="R125" s="295">
        <f>Q125*H125</f>
        <v>0</v>
      </c>
      <c r="S125" s="295">
        <v>0</v>
      </c>
      <c r="T125" s="296">
        <f>S125*H125</f>
        <v>0</v>
      </c>
      <c r="AR125" s="297" t="s">
        <v>192</v>
      </c>
      <c r="AT125" s="297" t="s">
        <v>187</v>
      </c>
      <c r="AU125" s="297" t="s">
        <v>75</v>
      </c>
      <c r="AY125" s="134" t="s">
        <v>185</v>
      </c>
      <c r="BE125" s="298">
        <f>IF(N125="základní",J125,0)</f>
        <v>0</v>
      </c>
      <c r="BF125" s="298">
        <f>IF(N125="snížená",J125,0)</f>
        <v>0</v>
      </c>
      <c r="BG125" s="298">
        <f>IF(N125="zákl. přenesená",J125,0)</f>
        <v>0</v>
      </c>
      <c r="BH125" s="298">
        <f>IF(N125="sníž. přenesená",J125,0)</f>
        <v>0</v>
      </c>
      <c r="BI125" s="298">
        <f>IF(N125="nulová",J125,0)</f>
        <v>0</v>
      </c>
      <c r="BJ125" s="134" t="s">
        <v>73</v>
      </c>
      <c r="BK125" s="298">
        <f>ROUND(I125*H125,2)</f>
        <v>0</v>
      </c>
      <c r="BL125" s="134" t="s">
        <v>192</v>
      </c>
      <c r="BM125" s="297" t="s">
        <v>233</v>
      </c>
    </row>
    <row r="126" spans="2:65" s="150" customFormat="1">
      <c r="B126" s="149"/>
      <c r="D126" s="299" t="s">
        <v>194</v>
      </c>
      <c r="F126" s="300" t="s">
        <v>234</v>
      </c>
      <c r="L126" s="149"/>
      <c r="M126" s="301"/>
      <c r="T126" s="190"/>
      <c r="AT126" s="134" t="s">
        <v>194</v>
      </c>
      <c r="AU126" s="134" t="s">
        <v>75</v>
      </c>
    </row>
    <row r="127" spans="2:65" s="150" customFormat="1" ht="33" customHeight="1">
      <c r="B127" s="149"/>
      <c r="C127" s="287" t="s">
        <v>235</v>
      </c>
      <c r="D127" s="287" t="s">
        <v>187</v>
      </c>
      <c r="E127" s="288" t="s">
        <v>236</v>
      </c>
      <c r="F127" s="289" t="s">
        <v>237</v>
      </c>
      <c r="G127" s="290" t="s">
        <v>232</v>
      </c>
      <c r="H127" s="291">
        <v>6.5019999999999998</v>
      </c>
      <c r="I127" s="128"/>
      <c r="J127" s="292">
        <f>ROUND(I127*H127,2)</f>
        <v>0</v>
      </c>
      <c r="K127" s="289" t="s">
        <v>191</v>
      </c>
      <c r="L127" s="149"/>
      <c r="M127" s="293" t="s">
        <v>3</v>
      </c>
      <c r="N127" s="294" t="s">
        <v>36</v>
      </c>
      <c r="O127" s="295">
        <v>0.125</v>
      </c>
      <c r="P127" s="295">
        <f>O127*H127</f>
        <v>0.81274999999999997</v>
      </c>
      <c r="Q127" s="295">
        <v>0</v>
      </c>
      <c r="R127" s="295">
        <f>Q127*H127</f>
        <v>0</v>
      </c>
      <c r="S127" s="295">
        <v>0</v>
      </c>
      <c r="T127" s="296">
        <f>S127*H127</f>
        <v>0</v>
      </c>
      <c r="AR127" s="297" t="s">
        <v>192</v>
      </c>
      <c r="AT127" s="297" t="s">
        <v>187</v>
      </c>
      <c r="AU127" s="297" t="s">
        <v>75</v>
      </c>
      <c r="AY127" s="134" t="s">
        <v>185</v>
      </c>
      <c r="BE127" s="298">
        <f>IF(N127="základní",J127,0)</f>
        <v>0</v>
      </c>
      <c r="BF127" s="298">
        <f>IF(N127="snížená",J127,0)</f>
        <v>0</v>
      </c>
      <c r="BG127" s="298">
        <f>IF(N127="zákl. přenesená",J127,0)</f>
        <v>0</v>
      </c>
      <c r="BH127" s="298">
        <f>IF(N127="sníž. přenesená",J127,0)</f>
        <v>0</v>
      </c>
      <c r="BI127" s="298">
        <f>IF(N127="nulová",J127,0)</f>
        <v>0</v>
      </c>
      <c r="BJ127" s="134" t="s">
        <v>73</v>
      </c>
      <c r="BK127" s="298">
        <f>ROUND(I127*H127,2)</f>
        <v>0</v>
      </c>
      <c r="BL127" s="134" t="s">
        <v>192</v>
      </c>
      <c r="BM127" s="297" t="s">
        <v>238</v>
      </c>
    </row>
    <row r="128" spans="2:65" s="150" customFormat="1">
      <c r="B128" s="149"/>
      <c r="D128" s="299" t="s">
        <v>194</v>
      </c>
      <c r="F128" s="300" t="s">
        <v>239</v>
      </c>
      <c r="L128" s="149"/>
      <c r="M128" s="301"/>
      <c r="T128" s="190"/>
      <c r="AT128" s="134" t="s">
        <v>194</v>
      </c>
      <c r="AU128" s="134" t="s">
        <v>75</v>
      </c>
    </row>
    <row r="129" spans="2:65" s="150" customFormat="1" ht="44.25" customHeight="1">
      <c r="B129" s="149"/>
      <c r="C129" s="287" t="s">
        <v>240</v>
      </c>
      <c r="D129" s="287" t="s">
        <v>187</v>
      </c>
      <c r="E129" s="288" t="s">
        <v>241</v>
      </c>
      <c r="F129" s="289" t="s">
        <v>242</v>
      </c>
      <c r="G129" s="290" t="s">
        <v>232</v>
      </c>
      <c r="H129" s="291">
        <v>6.5019999999999998</v>
      </c>
      <c r="I129" s="128"/>
      <c r="J129" s="292">
        <f>ROUND(I129*H129,2)</f>
        <v>0</v>
      </c>
      <c r="K129" s="289" t="s">
        <v>191</v>
      </c>
      <c r="L129" s="149"/>
      <c r="M129" s="293" t="s">
        <v>3</v>
      </c>
      <c r="N129" s="294" t="s">
        <v>36</v>
      </c>
      <c r="O129" s="295">
        <v>6.0000000000000001E-3</v>
      </c>
      <c r="P129" s="295">
        <f>O129*H129</f>
        <v>3.9011999999999998E-2</v>
      </c>
      <c r="Q129" s="295">
        <v>0</v>
      </c>
      <c r="R129" s="295">
        <f>Q129*H129</f>
        <v>0</v>
      </c>
      <c r="S129" s="295">
        <v>0</v>
      </c>
      <c r="T129" s="296">
        <f>S129*H129</f>
        <v>0</v>
      </c>
      <c r="AR129" s="297" t="s">
        <v>192</v>
      </c>
      <c r="AT129" s="297" t="s">
        <v>187</v>
      </c>
      <c r="AU129" s="297" t="s">
        <v>75</v>
      </c>
      <c r="AY129" s="134" t="s">
        <v>185</v>
      </c>
      <c r="BE129" s="298">
        <f>IF(N129="základní",J129,0)</f>
        <v>0</v>
      </c>
      <c r="BF129" s="298">
        <f>IF(N129="snížená",J129,0)</f>
        <v>0</v>
      </c>
      <c r="BG129" s="298">
        <f>IF(N129="zákl. přenesená",J129,0)</f>
        <v>0</v>
      </c>
      <c r="BH129" s="298">
        <f>IF(N129="sníž. přenesená",J129,0)</f>
        <v>0</v>
      </c>
      <c r="BI129" s="298">
        <f>IF(N129="nulová",J129,0)</f>
        <v>0</v>
      </c>
      <c r="BJ129" s="134" t="s">
        <v>73</v>
      </c>
      <c r="BK129" s="298">
        <f>ROUND(I129*H129,2)</f>
        <v>0</v>
      </c>
      <c r="BL129" s="134" t="s">
        <v>192</v>
      </c>
      <c r="BM129" s="297" t="s">
        <v>243</v>
      </c>
    </row>
    <row r="130" spans="2:65" s="150" customFormat="1">
      <c r="B130" s="149"/>
      <c r="D130" s="299" t="s">
        <v>194</v>
      </c>
      <c r="F130" s="300" t="s">
        <v>244</v>
      </c>
      <c r="L130" s="149"/>
      <c r="M130" s="301"/>
      <c r="T130" s="190"/>
      <c r="AT130" s="134" t="s">
        <v>194</v>
      </c>
      <c r="AU130" s="134" t="s">
        <v>75</v>
      </c>
    </row>
    <row r="131" spans="2:65" s="150" customFormat="1" ht="37.799999999999997" customHeight="1">
      <c r="B131" s="149"/>
      <c r="C131" s="287" t="s">
        <v>9</v>
      </c>
      <c r="D131" s="287" t="s">
        <v>187</v>
      </c>
      <c r="E131" s="288" t="s">
        <v>245</v>
      </c>
      <c r="F131" s="289" t="s">
        <v>246</v>
      </c>
      <c r="G131" s="290" t="s">
        <v>232</v>
      </c>
      <c r="H131" s="291">
        <v>6.5019999999999998</v>
      </c>
      <c r="I131" s="128"/>
      <c r="J131" s="292">
        <f>ROUND(I131*H131,2)</f>
        <v>0</v>
      </c>
      <c r="K131" s="289" t="s">
        <v>191</v>
      </c>
      <c r="L131" s="149"/>
      <c r="M131" s="293" t="s">
        <v>3</v>
      </c>
      <c r="N131" s="294" t="s">
        <v>36</v>
      </c>
      <c r="O131" s="295">
        <v>0</v>
      </c>
      <c r="P131" s="295">
        <f>O131*H131</f>
        <v>0</v>
      </c>
      <c r="Q131" s="295">
        <v>0</v>
      </c>
      <c r="R131" s="295">
        <f>Q131*H131</f>
        <v>0</v>
      </c>
      <c r="S131" s="295">
        <v>0</v>
      </c>
      <c r="T131" s="296">
        <f>S131*H131</f>
        <v>0</v>
      </c>
      <c r="AR131" s="297" t="s">
        <v>192</v>
      </c>
      <c r="AT131" s="297" t="s">
        <v>187</v>
      </c>
      <c r="AU131" s="297" t="s">
        <v>75</v>
      </c>
      <c r="AY131" s="134" t="s">
        <v>185</v>
      </c>
      <c r="BE131" s="298">
        <f>IF(N131="základní",J131,0)</f>
        <v>0</v>
      </c>
      <c r="BF131" s="298">
        <f>IF(N131="snížená",J131,0)</f>
        <v>0</v>
      </c>
      <c r="BG131" s="298">
        <f>IF(N131="zákl. přenesená",J131,0)</f>
        <v>0</v>
      </c>
      <c r="BH131" s="298">
        <f>IF(N131="sníž. přenesená",J131,0)</f>
        <v>0</v>
      </c>
      <c r="BI131" s="298">
        <f>IF(N131="nulová",J131,0)</f>
        <v>0</v>
      </c>
      <c r="BJ131" s="134" t="s">
        <v>73</v>
      </c>
      <c r="BK131" s="298">
        <f>ROUND(I131*H131,2)</f>
        <v>0</v>
      </c>
      <c r="BL131" s="134" t="s">
        <v>192</v>
      </c>
      <c r="BM131" s="297" t="s">
        <v>247</v>
      </c>
    </row>
    <row r="132" spans="2:65" s="150" customFormat="1">
      <c r="B132" s="149"/>
      <c r="D132" s="299" t="s">
        <v>194</v>
      </c>
      <c r="F132" s="300" t="s">
        <v>248</v>
      </c>
      <c r="L132" s="149"/>
      <c r="M132" s="301"/>
      <c r="T132" s="190"/>
      <c r="AT132" s="134" t="s">
        <v>194</v>
      </c>
      <c r="AU132" s="134" t="s">
        <v>75</v>
      </c>
    </row>
    <row r="133" spans="2:65" s="276" customFormat="1" ht="25.95" customHeight="1">
      <c r="B133" s="275"/>
      <c r="D133" s="277" t="s">
        <v>64</v>
      </c>
      <c r="E133" s="278" t="s">
        <v>249</v>
      </c>
      <c r="F133" s="278" t="s">
        <v>250</v>
      </c>
      <c r="J133" s="279">
        <f>BK133</f>
        <v>0</v>
      </c>
      <c r="L133" s="275"/>
      <c r="M133" s="280"/>
      <c r="P133" s="281">
        <f>P134+P136+P138+P163+P178+P189+P194+P218+P268+P298</f>
        <v>655.88343000000009</v>
      </c>
      <c r="R133" s="281">
        <f>R134+R136+R138+R163+R178+R189+R194+R218+R268+R298</f>
        <v>10.918233059999999</v>
      </c>
      <c r="T133" s="282">
        <f>T134+T136+T138+T163+T178+T189+T194+T218+T268+T298</f>
        <v>4.2698462400000006</v>
      </c>
      <c r="AR133" s="277" t="s">
        <v>75</v>
      </c>
      <c r="AT133" s="283" t="s">
        <v>64</v>
      </c>
      <c r="AU133" s="283" t="s">
        <v>65</v>
      </c>
      <c r="AY133" s="277" t="s">
        <v>185</v>
      </c>
      <c r="BK133" s="284">
        <f>BK134+BK136+BK138+BK163+BK178+BK189+BK194+BK218+BK268+BK298</f>
        <v>0</v>
      </c>
    </row>
    <row r="134" spans="2:65" s="276" customFormat="1" ht="22.8" customHeight="1">
      <c r="B134" s="275"/>
      <c r="D134" s="277" t="s">
        <v>64</v>
      </c>
      <c r="E134" s="285" t="s">
        <v>251</v>
      </c>
      <c r="F134" s="285" t="s">
        <v>252</v>
      </c>
      <c r="J134" s="286">
        <f>BK134</f>
        <v>0</v>
      </c>
      <c r="L134" s="275"/>
      <c r="M134" s="280"/>
      <c r="P134" s="281">
        <f>P135</f>
        <v>0.36299999999999999</v>
      </c>
      <c r="R134" s="281">
        <f>R135</f>
        <v>1.4400000000000001E-3</v>
      </c>
      <c r="T134" s="282">
        <f>T135</f>
        <v>0</v>
      </c>
      <c r="AR134" s="277" t="s">
        <v>75</v>
      </c>
      <c r="AT134" s="283" t="s">
        <v>64</v>
      </c>
      <c r="AU134" s="283" t="s">
        <v>73</v>
      </c>
      <c r="AY134" s="277" t="s">
        <v>185</v>
      </c>
      <c r="BK134" s="284">
        <f>BK135</f>
        <v>0</v>
      </c>
    </row>
    <row r="135" spans="2:65" s="150" customFormat="1" ht="16.5" customHeight="1">
      <c r="B135" s="149"/>
      <c r="C135" s="287" t="s">
        <v>115</v>
      </c>
      <c r="D135" s="287" t="s">
        <v>187</v>
      </c>
      <c r="E135" s="288" t="s">
        <v>253</v>
      </c>
      <c r="F135" s="289" t="s">
        <v>254</v>
      </c>
      <c r="G135" s="290" t="s">
        <v>255</v>
      </c>
      <c r="H135" s="291">
        <v>1</v>
      </c>
      <c r="I135" s="128"/>
      <c r="J135" s="292">
        <f>ROUND(I135*H135,2)</f>
        <v>0</v>
      </c>
      <c r="K135" s="289" t="s">
        <v>3</v>
      </c>
      <c r="L135" s="149"/>
      <c r="M135" s="293" t="s">
        <v>3</v>
      </c>
      <c r="N135" s="294" t="s">
        <v>36</v>
      </c>
      <c r="O135" s="295">
        <v>0.36299999999999999</v>
      </c>
      <c r="P135" s="295">
        <f>O135*H135</f>
        <v>0.36299999999999999</v>
      </c>
      <c r="Q135" s="295">
        <v>1.4400000000000001E-3</v>
      </c>
      <c r="R135" s="295">
        <f>Q135*H135</f>
        <v>1.4400000000000001E-3</v>
      </c>
      <c r="S135" s="295">
        <v>0</v>
      </c>
      <c r="T135" s="296">
        <f>S135*H135</f>
        <v>0</v>
      </c>
      <c r="AR135" s="297" t="s">
        <v>256</v>
      </c>
      <c r="AT135" s="297" t="s">
        <v>187</v>
      </c>
      <c r="AU135" s="297" t="s">
        <v>75</v>
      </c>
      <c r="AY135" s="134" t="s">
        <v>185</v>
      </c>
      <c r="BE135" s="298">
        <f>IF(N135="základní",J135,0)</f>
        <v>0</v>
      </c>
      <c r="BF135" s="298">
        <f>IF(N135="snížená",J135,0)</f>
        <v>0</v>
      </c>
      <c r="BG135" s="298">
        <f>IF(N135="zákl. přenesená",J135,0)</f>
        <v>0</v>
      </c>
      <c r="BH135" s="298">
        <f>IF(N135="sníž. přenesená",J135,0)</f>
        <v>0</v>
      </c>
      <c r="BI135" s="298">
        <f>IF(N135="nulová",J135,0)</f>
        <v>0</v>
      </c>
      <c r="BJ135" s="134" t="s">
        <v>73</v>
      </c>
      <c r="BK135" s="298">
        <f>ROUND(I135*H135,2)</f>
        <v>0</v>
      </c>
      <c r="BL135" s="134" t="s">
        <v>256</v>
      </c>
      <c r="BM135" s="297" t="s">
        <v>257</v>
      </c>
    </row>
    <row r="136" spans="2:65" s="276" customFormat="1" ht="22.8" customHeight="1">
      <c r="B136" s="275"/>
      <c r="D136" s="277" t="s">
        <v>64</v>
      </c>
      <c r="E136" s="285" t="s">
        <v>258</v>
      </c>
      <c r="F136" s="285" t="s">
        <v>259</v>
      </c>
      <c r="J136" s="286">
        <f>BK136</f>
        <v>0</v>
      </c>
      <c r="L136" s="275"/>
      <c r="M136" s="280"/>
      <c r="P136" s="281">
        <f>P137</f>
        <v>0.61599999999999999</v>
      </c>
      <c r="R136" s="281">
        <f>R137</f>
        <v>1.1900000000000001E-3</v>
      </c>
      <c r="T136" s="282">
        <f>T137</f>
        <v>0</v>
      </c>
      <c r="AR136" s="277" t="s">
        <v>75</v>
      </c>
      <c r="AT136" s="283" t="s">
        <v>64</v>
      </c>
      <c r="AU136" s="283" t="s">
        <v>73</v>
      </c>
      <c r="AY136" s="277" t="s">
        <v>185</v>
      </c>
      <c r="BK136" s="284">
        <f>BK137</f>
        <v>0</v>
      </c>
    </row>
    <row r="137" spans="2:65" s="150" customFormat="1" ht="16.5" customHeight="1">
      <c r="B137" s="149"/>
      <c r="C137" s="287" t="s">
        <v>260</v>
      </c>
      <c r="D137" s="287" t="s">
        <v>187</v>
      </c>
      <c r="E137" s="288" t="s">
        <v>261</v>
      </c>
      <c r="F137" s="289" t="s">
        <v>262</v>
      </c>
      <c r="G137" s="290" t="s">
        <v>255</v>
      </c>
      <c r="H137" s="291">
        <v>1</v>
      </c>
      <c r="I137" s="128"/>
      <c r="J137" s="292">
        <f>ROUND(I137*H137,2)</f>
        <v>0</v>
      </c>
      <c r="K137" s="289" t="s">
        <v>3</v>
      </c>
      <c r="L137" s="149"/>
      <c r="M137" s="293" t="s">
        <v>3</v>
      </c>
      <c r="N137" s="294" t="s">
        <v>36</v>
      </c>
      <c r="O137" s="295">
        <v>0.61599999999999999</v>
      </c>
      <c r="P137" s="295">
        <f>O137*H137</f>
        <v>0.61599999999999999</v>
      </c>
      <c r="Q137" s="295">
        <v>1.1900000000000001E-3</v>
      </c>
      <c r="R137" s="295">
        <f>Q137*H137</f>
        <v>1.1900000000000001E-3</v>
      </c>
      <c r="S137" s="295">
        <v>0</v>
      </c>
      <c r="T137" s="296">
        <f>S137*H137</f>
        <v>0</v>
      </c>
      <c r="AR137" s="297" t="s">
        <v>256</v>
      </c>
      <c r="AT137" s="297" t="s">
        <v>187</v>
      </c>
      <c r="AU137" s="297" t="s">
        <v>75</v>
      </c>
      <c r="AY137" s="134" t="s">
        <v>185</v>
      </c>
      <c r="BE137" s="298">
        <f>IF(N137="základní",J137,0)</f>
        <v>0</v>
      </c>
      <c r="BF137" s="298">
        <f>IF(N137="snížená",J137,0)</f>
        <v>0</v>
      </c>
      <c r="BG137" s="298">
        <f>IF(N137="zákl. přenesená",J137,0)</f>
        <v>0</v>
      </c>
      <c r="BH137" s="298">
        <f>IF(N137="sníž. přenesená",J137,0)</f>
        <v>0</v>
      </c>
      <c r="BI137" s="298">
        <f>IF(N137="nulová",J137,0)</f>
        <v>0</v>
      </c>
      <c r="BJ137" s="134" t="s">
        <v>73</v>
      </c>
      <c r="BK137" s="298">
        <f>ROUND(I137*H137,2)</f>
        <v>0</v>
      </c>
      <c r="BL137" s="134" t="s">
        <v>256</v>
      </c>
      <c r="BM137" s="297" t="s">
        <v>263</v>
      </c>
    </row>
    <row r="138" spans="2:65" s="276" customFormat="1" ht="22.8" customHeight="1">
      <c r="B138" s="275"/>
      <c r="D138" s="277" t="s">
        <v>64</v>
      </c>
      <c r="E138" s="285" t="s">
        <v>264</v>
      </c>
      <c r="F138" s="285" t="s">
        <v>265</v>
      </c>
      <c r="J138" s="286">
        <f>BK138</f>
        <v>0</v>
      </c>
      <c r="L138" s="275"/>
      <c r="M138" s="280"/>
      <c r="P138" s="281">
        <f>SUM(P139:P162)</f>
        <v>17.440480000000001</v>
      </c>
      <c r="R138" s="281">
        <f>SUM(R139:R162)</f>
        <v>0.19501000000000002</v>
      </c>
      <c r="T138" s="282">
        <f>SUM(T139:T162)</f>
        <v>0.11552000000000001</v>
      </c>
      <c r="AR138" s="277" t="s">
        <v>75</v>
      </c>
      <c r="AT138" s="283" t="s">
        <v>64</v>
      </c>
      <c r="AU138" s="283" t="s">
        <v>73</v>
      </c>
      <c r="AY138" s="277" t="s">
        <v>185</v>
      </c>
      <c r="BK138" s="284">
        <f>SUM(BK139:BK162)</f>
        <v>0</v>
      </c>
    </row>
    <row r="139" spans="2:65" s="150" customFormat="1" ht="24.15" customHeight="1">
      <c r="B139" s="149"/>
      <c r="C139" s="287" t="s">
        <v>266</v>
      </c>
      <c r="D139" s="287" t="s">
        <v>187</v>
      </c>
      <c r="E139" s="288" t="s">
        <v>267</v>
      </c>
      <c r="F139" s="289" t="s">
        <v>268</v>
      </c>
      <c r="G139" s="290" t="s">
        <v>269</v>
      </c>
      <c r="H139" s="291">
        <v>2</v>
      </c>
      <c r="I139" s="128"/>
      <c r="J139" s="292">
        <f>ROUND(I139*H139,2)</f>
        <v>0</v>
      </c>
      <c r="K139" s="289" t="s">
        <v>191</v>
      </c>
      <c r="L139" s="149"/>
      <c r="M139" s="293" t="s">
        <v>3</v>
      </c>
      <c r="N139" s="294" t="s">
        <v>36</v>
      </c>
      <c r="O139" s="295">
        <v>0.54800000000000004</v>
      </c>
      <c r="P139" s="295">
        <f>O139*H139</f>
        <v>1.0960000000000001</v>
      </c>
      <c r="Q139" s="295">
        <v>0</v>
      </c>
      <c r="R139" s="295">
        <f>Q139*H139</f>
        <v>0</v>
      </c>
      <c r="S139" s="295">
        <v>1.933E-2</v>
      </c>
      <c r="T139" s="296">
        <f>S139*H139</f>
        <v>3.866E-2</v>
      </c>
      <c r="AR139" s="297" t="s">
        <v>256</v>
      </c>
      <c r="AT139" s="297" t="s">
        <v>187</v>
      </c>
      <c r="AU139" s="297" t="s">
        <v>75</v>
      </c>
      <c r="AY139" s="134" t="s">
        <v>185</v>
      </c>
      <c r="BE139" s="298">
        <f>IF(N139="základní",J139,0)</f>
        <v>0</v>
      </c>
      <c r="BF139" s="298">
        <f>IF(N139="snížená",J139,0)</f>
        <v>0</v>
      </c>
      <c r="BG139" s="298">
        <f>IF(N139="zákl. přenesená",J139,0)</f>
        <v>0</v>
      </c>
      <c r="BH139" s="298">
        <f>IF(N139="sníž. přenesená",J139,0)</f>
        <v>0</v>
      </c>
      <c r="BI139" s="298">
        <f>IF(N139="nulová",J139,0)</f>
        <v>0</v>
      </c>
      <c r="BJ139" s="134" t="s">
        <v>73</v>
      </c>
      <c r="BK139" s="298">
        <f>ROUND(I139*H139,2)</f>
        <v>0</v>
      </c>
      <c r="BL139" s="134" t="s">
        <v>256</v>
      </c>
      <c r="BM139" s="297" t="s">
        <v>270</v>
      </c>
    </row>
    <row r="140" spans="2:65" s="150" customFormat="1">
      <c r="B140" s="149"/>
      <c r="D140" s="299" t="s">
        <v>194</v>
      </c>
      <c r="F140" s="300" t="s">
        <v>271</v>
      </c>
      <c r="L140" s="149"/>
      <c r="M140" s="301"/>
      <c r="T140" s="190"/>
      <c r="AT140" s="134" t="s">
        <v>194</v>
      </c>
      <c r="AU140" s="134" t="s">
        <v>75</v>
      </c>
    </row>
    <row r="141" spans="2:65" s="303" customFormat="1">
      <c r="B141" s="302"/>
      <c r="D141" s="304" t="s">
        <v>196</v>
      </c>
      <c r="E141" s="305" t="s">
        <v>3</v>
      </c>
      <c r="F141" s="306" t="s">
        <v>197</v>
      </c>
      <c r="H141" s="305" t="s">
        <v>3</v>
      </c>
      <c r="L141" s="302"/>
      <c r="M141" s="307"/>
      <c r="T141" s="308"/>
      <c r="AT141" s="305" t="s">
        <v>196</v>
      </c>
      <c r="AU141" s="305" t="s">
        <v>75</v>
      </c>
      <c r="AV141" s="303" t="s">
        <v>73</v>
      </c>
      <c r="AW141" s="303" t="s">
        <v>27</v>
      </c>
      <c r="AX141" s="303" t="s">
        <v>65</v>
      </c>
      <c r="AY141" s="305" t="s">
        <v>185</v>
      </c>
    </row>
    <row r="142" spans="2:65" s="303" customFormat="1">
      <c r="B142" s="302"/>
      <c r="D142" s="304" t="s">
        <v>196</v>
      </c>
      <c r="E142" s="305" t="s">
        <v>3</v>
      </c>
      <c r="F142" s="306" t="s">
        <v>272</v>
      </c>
      <c r="H142" s="305" t="s">
        <v>3</v>
      </c>
      <c r="L142" s="302"/>
      <c r="M142" s="307"/>
      <c r="T142" s="308"/>
      <c r="AT142" s="305" t="s">
        <v>196</v>
      </c>
      <c r="AU142" s="305" t="s">
        <v>75</v>
      </c>
      <c r="AV142" s="303" t="s">
        <v>73</v>
      </c>
      <c r="AW142" s="303" t="s">
        <v>27</v>
      </c>
      <c r="AX142" s="303" t="s">
        <v>65</v>
      </c>
      <c r="AY142" s="305" t="s">
        <v>185</v>
      </c>
    </row>
    <row r="143" spans="2:65" s="310" customFormat="1">
      <c r="B143" s="309"/>
      <c r="D143" s="304" t="s">
        <v>196</v>
      </c>
      <c r="E143" s="311" t="s">
        <v>3</v>
      </c>
      <c r="F143" s="312" t="s">
        <v>99</v>
      </c>
      <c r="H143" s="313">
        <v>2</v>
      </c>
      <c r="L143" s="309"/>
      <c r="M143" s="314"/>
      <c r="T143" s="315"/>
      <c r="AT143" s="316" t="s">
        <v>196</v>
      </c>
      <c r="AU143" s="316" t="s">
        <v>75</v>
      </c>
      <c r="AV143" s="310" t="s">
        <v>75</v>
      </c>
      <c r="AW143" s="310" t="s">
        <v>27</v>
      </c>
      <c r="AX143" s="310" t="s">
        <v>73</v>
      </c>
      <c r="AY143" s="316" t="s">
        <v>185</v>
      </c>
    </row>
    <row r="144" spans="2:65" s="150" customFormat="1" ht="21.75" customHeight="1">
      <c r="B144" s="149"/>
      <c r="C144" s="287" t="s">
        <v>256</v>
      </c>
      <c r="D144" s="287" t="s">
        <v>187</v>
      </c>
      <c r="E144" s="288" t="s">
        <v>273</v>
      </c>
      <c r="F144" s="289" t="s">
        <v>274</v>
      </c>
      <c r="G144" s="290" t="s">
        <v>269</v>
      </c>
      <c r="H144" s="291">
        <v>1</v>
      </c>
      <c r="I144" s="128"/>
      <c r="J144" s="292">
        <f>ROUND(I144*H144,2)</f>
        <v>0</v>
      </c>
      <c r="K144" s="289" t="s">
        <v>191</v>
      </c>
      <c r="L144" s="149"/>
      <c r="M144" s="293" t="s">
        <v>3</v>
      </c>
      <c r="N144" s="294" t="s">
        <v>36</v>
      </c>
      <c r="O144" s="295">
        <v>0.36199999999999999</v>
      </c>
      <c r="P144" s="295">
        <f>O144*H144</f>
        <v>0.36199999999999999</v>
      </c>
      <c r="Q144" s="295">
        <v>0</v>
      </c>
      <c r="R144" s="295">
        <f>Q144*H144</f>
        <v>0</v>
      </c>
      <c r="S144" s="295">
        <v>1.9460000000000002E-2</v>
      </c>
      <c r="T144" s="296">
        <f>S144*H144</f>
        <v>1.9460000000000002E-2</v>
      </c>
      <c r="AR144" s="297" t="s">
        <v>256</v>
      </c>
      <c r="AT144" s="297" t="s">
        <v>187</v>
      </c>
      <c r="AU144" s="297" t="s">
        <v>75</v>
      </c>
      <c r="AY144" s="134" t="s">
        <v>185</v>
      </c>
      <c r="BE144" s="298">
        <f>IF(N144="základní",J144,0)</f>
        <v>0</v>
      </c>
      <c r="BF144" s="298">
        <f>IF(N144="snížená",J144,0)</f>
        <v>0</v>
      </c>
      <c r="BG144" s="298">
        <f>IF(N144="zákl. přenesená",J144,0)</f>
        <v>0</v>
      </c>
      <c r="BH144" s="298">
        <f>IF(N144="sníž. přenesená",J144,0)</f>
        <v>0</v>
      </c>
      <c r="BI144" s="298">
        <f>IF(N144="nulová",J144,0)</f>
        <v>0</v>
      </c>
      <c r="BJ144" s="134" t="s">
        <v>73</v>
      </c>
      <c r="BK144" s="298">
        <f>ROUND(I144*H144,2)</f>
        <v>0</v>
      </c>
      <c r="BL144" s="134" t="s">
        <v>256</v>
      </c>
      <c r="BM144" s="297" t="s">
        <v>275</v>
      </c>
    </row>
    <row r="145" spans="2:65" s="150" customFormat="1">
      <c r="B145" s="149"/>
      <c r="D145" s="299" t="s">
        <v>194</v>
      </c>
      <c r="F145" s="300" t="s">
        <v>276</v>
      </c>
      <c r="L145" s="149"/>
      <c r="M145" s="301"/>
      <c r="T145" s="190"/>
      <c r="AT145" s="134" t="s">
        <v>194</v>
      </c>
      <c r="AU145" s="134" t="s">
        <v>75</v>
      </c>
    </row>
    <row r="146" spans="2:65" s="303" customFormat="1">
      <c r="B146" s="302"/>
      <c r="D146" s="304" t="s">
        <v>196</v>
      </c>
      <c r="E146" s="305" t="s">
        <v>3</v>
      </c>
      <c r="F146" s="306" t="s">
        <v>197</v>
      </c>
      <c r="H146" s="305" t="s">
        <v>3</v>
      </c>
      <c r="L146" s="302"/>
      <c r="M146" s="307"/>
      <c r="T146" s="308"/>
      <c r="AT146" s="305" t="s">
        <v>196</v>
      </c>
      <c r="AU146" s="305" t="s">
        <v>75</v>
      </c>
      <c r="AV146" s="303" t="s">
        <v>73</v>
      </c>
      <c r="AW146" s="303" t="s">
        <v>27</v>
      </c>
      <c r="AX146" s="303" t="s">
        <v>65</v>
      </c>
      <c r="AY146" s="305" t="s">
        <v>185</v>
      </c>
    </row>
    <row r="147" spans="2:65" s="303" customFormat="1">
      <c r="B147" s="302"/>
      <c r="D147" s="304" t="s">
        <v>196</v>
      </c>
      <c r="E147" s="305" t="s">
        <v>3</v>
      </c>
      <c r="F147" s="306" t="s">
        <v>277</v>
      </c>
      <c r="H147" s="305" t="s">
        <v>3</v>
      </c>
      <c r="L147" s="302"/>
      <c r="M147" s="307"/>
      <c r="T147" s="308"/>
      <c r="AT147" s="305" t="s">
        <v>196</v>
      </c>
      <c r="AU147" s="305" t="s">
        <v>75</v>
      </c>
      <c r="AV147" s="303" t="s">
        <v>73</v>
      </c>
      <c r="AW147" s="303" t="s">
        <v>27</v>
      </c>
      <c r="AX147" s="303" t="s">
        <v>65</v>
      </c>
      <c r="AY147" s="305" t="s">
        <v>185</v>
      </c>
    </row>
    <row r="148" spans="2:65" s="310" customFormat="1">
      <c r="B148" s="309"/>
      <c r="D148" s="304" t="s">
        <v>196</v>
      </c>
      <c r="E148" s="311" t="s">
        <v>3</v>
      </c>
      <c r="F148" s="312" t="s">
        <v>102</v>
      </c>
      <c r="H148" s="313">
        <v>1</v>
      </c>
      <c r="L148" s="309"/>
      <c r="M148" s="314"/>
      <c r="T148" s="315"/>
      <c r="AT148" s="316" t="s">
        <v>196</v>
      </c>
      <c r="AU148" s="316" t="s">
        <v>75</v>
      </c>
      <c r="AV148" s="310" t="s">
        <v>75</v>
      </c>
      <c r="AW148" s="310" t="s">
        <v>27</v>
      </c>
      <c r="AX148" s="310" t="s">
        <v>73</v>
      </c>
      <c r="AY148" s="316" t="s">
        <v>185</v>
      </c>
    </row>
    <row r="149" spans="2:65" s="150" customFormat="1" ht="24.15" customHeight="1">
      <c r="B149" s="149"/>
      <c r="C149" s="287" t="s">
        <v>278</v>
      </c>
      <c r="D149" s="287" t="s">
        <v>187</v>
      </c>
      <c r="E149" s="288" t="s">
        <v>1041</v>
      </c>
      <c r="F149" s="289" t="s">
        <v>1033</v>
      </c>
      <c r="G149" s="290" t="s">
        <v>269</v>
      </c>
      <c r="H149" s="291">
        <v>2</v>
      </c>
      <c r="I149" s="128"/>
      <c r="J149" s="292">
        <f>ROUND(I149*H149,2)</f>
        <v>0</v>
      </c>
      <c r="K149" s="289" t="s">
        <v>3</v>
      </c>
      <c r="L149" s="149"/>
      <c r="M149" s="293" t="s">
        <v>3</v>
      </c>
      <c r="N149" s="294" t="s">
        <v>36</v>
      </c>
      <c r="O149" s="295">
        <v>1.1000000000000001</v>
      </c>
      <c r="P149" s="295">
        <f>O149*H149</f>
        <v>2.2000000000000002</v>
      </c>
      <c r="Q149" s="295">
        <v>1.7469999999999999E-2</v>
      </c>
      <c r="R149" s="295">
        <f>Q149*H149</f>
        <v>3.4939999999999999E-2</v>
      </c>
      <c r="S149" s="295">
        <v>0</v>
      </c>
      <c r="T149" s="296">
        <f>S149*H149</f>
        <v>0</v>
      </c>
      <c r="AR149" s="297" t="s">
        <v>256</v>
      </c>
      <c r="AT149" s="297" t="s">
        <v>187</v>
      </c>
      <c r="AU149" s="297" t="s">
        <v>75</v>
      </c>
      <c r="AY149" s="134" t="s">
        <v>185</v>
      </c>
      <c r="BE149" s="298">
        <f>IF(N149="základní",J149,0)</f>
        <v>0</v>
      </c>
      <c r="BF149" s="298">
        <f>IF(N149="snížená",J149,0)</f>
        <v>0</v>
      </c>
      <c r="BG149" s="298">
        <f>IF(N149="zákl. přenesená",J149,0)</f>
        <v>0</v>
      </c>
      <c r="BH149" s="298">
        <f>IF(N149="sníž. přenesená",J149,0)</f>
        <v>0</v>
      </c>
      <c r="BI149" s="298">
        <f>IF(N149="nulová",J149,0)</f>
        <v>0</v>
      </c>
      <c r="BJ149" s="134" t="s">
        <v>73</v>
      </c>
      <c r="BK149" s="298">
        <f>ROUND(I149*H149,2)</f>
        <v>0</v>
      </c>
      <c r="BL149" s="134" t="s">
        <v>256</v>
      </c>
      <c r="BM149" s="297" t="s">
        <v>279</v>
      </c>
    </row>
    <row r="150" spans="2:65" s="150" customFormat="1" ht="16.5" customHeight="1">
      <c r="B150" s="149"/>
      <c r="C150" s="287" t="s">
        <v>280</v>
      </c>
      <c r="D150" s="287" t="s">
        <v>187</v>
      </c>
      <c r="E150" s="288" t="s">
        <v>281</v>
      </c>
      <c r="F150" s="289" t="s">
        <v>282</v>
      </c>
      <c r="G150" s="290" t="s">
        <v>269</v>
      </c>
      <c r="H150" s="291">
        <v>1</v>
      </c>
      <c r="I150" s="128"/>
      <c r="J150" s="292">
        <f>ROUND(I150*H150,2)</f>
        <v>0</v>
      </c>
      <c r="K150" s="289" t="s">
        <v>191</v>
      </c>
      <c r="L150" s="149"/>
      <c r="M150" s="293" t="s">
        <v>3</v>
      </c>
      <c r="N150" s="294" t="s">
        <v>36</v>
      </c>
      <c r="O150" s="295">
        <v>0.45500000000000002</v>
      </c>
      <c r="P150" s="295">
        <f>O150*H150</f>
        <v>0.45500000000000002</v>
      </c>
      <c r="Q150" s="295">
        <v>0</v>
      </c>
      <c r="R150" s="295">
        <f>Q150*H150</f>
        <v>0</v>
      </c>
      <c r="S150" s="295">
        <v>3.2899999999999999E-2</v>
      </c>
      <c r="T150" s="296">
        <f>S150*H150</f>
        <v>3.2899999999999999E-2</v>
      </c>
      <c r="AR150" s="297" t="s">
        <v>256</v>
      </c>
      <c r="AT150" s="297" t="s">
        <v>187</v>
      </c>
      <c r="AU150" s="297" t="s">
        <v>75</v>
      </c>
      <c r="AY150" s="134" t="s">
        <v>185</v>
      </c>
      <c r="BE150" s="298">
        <f>IF(N150="základní",J150,0)</f>
        <v>0</v>
      </c>
      <c r="BF150" s="298">
        <f>IF(N150="snížená",J150,0)</f>
        <v>0</v>
      </c>
      <c r="BG150" s="298">
        <f>IF(N150="zákl. přenesená",J150,0)</f>
        <v>0</v>
      </c>
      <c r="BH150" s="298">
        <f>IF(N150="sníž. přenesená",J150,0)</f>
        <v>0</v>
      </c>
      <c r="BI150" s="298">
        <f>IF(N150="nulová",J150,0)</f>
        <v>0</v>
      </c>
      <c r="BJ150" s="134" t="s">
        <v>73</v>
      </c>
      <c r="BK150" s="298">
        <f>ROUND(I150*H150,2)</f>
        <v>0</v>
      </c>
      <c r="BL150" s="134" t="s">
        <v>256</v>
      </c>
      <c r="BM150" s="297" t="s">
        <v>283</v>
      </c>
    </row>
    <row r="151" spans="2:65" s="150" customFormat="1">
      <c r="B151" s="149"/>
      <c r="D151" s="299" t="s">
        <v>194</v>
      </c>
      <c r="F151" s="300" t="s">
        <v>284</v>
      </c>
      <c r="L151" s="149"/>
      <c r="M151" s="301"/>
      <c r="T151" s="190"/>
      <c r="AT151" s="134" t="s">
        <v>194</v>
      </c>
      <c r="AU151" s="134" t="s">
        <v>75</v>
      </c>
    </row>
    <row r="152" spans="2:65" s="150" customFormat="1" ht="24.15" customHeight="1">
      <c r="B152" s="149"/>
      <c r="C152" s="287" t="s">
        <v>285</v>
      </c>
      <c r="D152" s="287" t="s">
        <v>187</v>
      </c>
      <c r="E152" s="288" t="s">
        <v>286</v>
      </c>
      <c r="F152" s="289" t="s">
        <v>287</v>
      </c>
      <c r="G152" s="290" t="s">
        <v>269</v>
      </c>
      <c r="H152" s="291">
        <v>1</v>
      </c>
      <c r="I152" s="128"/>
      <c r="J152" s="292">
        <f>ROUND(I152*H152,2)</f>
        <v>0</v>
      </c>
      <c r="K152" s="289" t="s">
        <v>191</v>
      </c>
      <c r="L152" s="149"/>
      <c r="M152" s="293" t="s">
        <v>3</v>
      </c>
      <c r="N152" s="294" t="s">
        <v>36</v>
      </c>
      <c r="O152" s="295">
        <v>0.38300000000000001</v>
      </c>
      <c r="P152" s="295">
        <f>O152*H152</f>
        <v>0.38300000000000001</v>
      </c>
      <c r="Q152" s="295">
        <v>0</v>
      </c>
      <c r="R152" s="295">
        <f>Q152*H152</f>
        <v>0</v>
      </c>
      <c r="S152" s="295">
        <v>2.4500000000000001E-2</v>
      </c>
      <c r="T152" s="296">
        <f>S152*H152</f>
        <v>2.4500000000000001E-2</v>
      </c>
      <c r="AR152" s="297" t="s">
        <v>256</v>
      </c>
      <c r="AT152" s="297" t="s">
        <v>187</v>
      </c>
      <c r="AU152" s="297" t="s">
        <v>75</v>
      </c>
      <c r="AY152" s="134" t="s">
        <v>185</v>
      </c>
      <c r="BE152" s="298">
        <f>IF(N152="základní",J152,0)</f>
        <v>0</v>
      </c>
      <c r="BF152" s="298">
        <f>IF(N152="snížená",J152,0)</f>
        <v>0</v>
      </c>
      <c r="BG152" s="298">
        <f>IF(N152="zákl. přenesená",J152,0)</f>
        <v>0</v>
      </c>
      <c r="BH152" s="298">
        <f>IF(N152="sníž. přenesená",J152,0)</f>
        <v>0</v>
      </c>
      <c r="BI152" s="298">
        <f>IF(N152="nulová",J152,0)</f>
        <v>0</v>
      </c>
      <c r="BJ152" s="134" t="s">
        <v>73</v>
      </c>
      <c r="BK152" s="298">
        <f>ROUND(I152*H152,2)</f>
        <v>0</v>
      </c>
      <c r="BL152" s="134" t="s">
        <v>256</v>
      </c>
      <c r="BM152" s="297" t="s">
        <v>288</v>
      </c>
    </row>
    <row r="153" spans="2:65" s="150" customFormat="1">
      <c r="B153" s="149"/>
      <c r="D153" s="299" t="s">
        <v>194</v>
      </c>
      <c r="F153" s="300" t="s">
        <v>289</v>
      </c>
      <c r="L153" s="149"/>
      <c r="M153" s="301"/>
      <c r="T153" s="190"/>
      <c r="AT153" s="134" t="s">
        <v>194</v>
      </c>
      <c r="AU153" s="134" t="s">
        <v>75</v>
      </c>
    </row>
    <row r="154" spans="2:65" s="150" customFormat="1" ht="33" customHeight="1">
      <c r="B154" s="149"/>
      <c r="C154" s="287" t="s">
        <v>290</v>
      </c>
      <c r="D154" s="287" t="s">
        <v>187</v>
      </c>
      <c r="E154" s="288" t="s">
        <v>1042</v>
      </c>
      <c r="F154" s="289" t="s">
        <v>1034</v>
      </c>
      <c r="G154" s="290" t="s">
        <v>269</v>
      </c>
      <c r="H154" s="291">
        <v>3</v>
      </c>
      <c r="I154" s="128"/>
      <c r="J154" s="292">
        <f>ROUND(I154*H154,2)</f>
        <v>0</v>
      </c>
      <c r="K154" s="289" t="s">
        <v>3</v>
      </c>
      <c r="L154" s="149"/>
      <c r="M154" s="293" t="s">
        <v>3</v>
      </c>
      <c r="N154" s="294" t="s">
        <v>36</v>
      </c>
      <c r="O154" s="295">
        <v>1.1000000000000001</v>
      </c>
      <c r="P154" s="295">
        <f>O154*H154</f>
        <v>3.3000000000000003</v>
      </c>
      <c r="Q154" s="295">
        <v>1.5469999999999999E-2</v>
      </c>
      <c r="R154" s="295">
        <f>Q154*H154</f>
        <v>4.641E-2</v>
      </c>
      <c r="S154" s="295">
        <v>0</v>
      </c>
      <c r="T154" s="296">
        <f>S154*H154</f>
        <v>0</v>
      </c>
      <c r="AR154" s="297" t="s">
        <v>256</v>
      </c>
      <c r="AT154" s="297" t="s">
        <v>187</v>
      </c>
      <c r="AU154" s="297" t="s">
        <v>75</v>
      </c>
      <c r="AY154" s="134" t="s">
        <v>185</v>
      </c>
      <c r="BE154" s="298">
        <f>IF(N154="základní",J154,0)</f>
        <v>0</v>
      </c>
      <c r="BF154" s="298">
        <f>IF(N154="snížená",J154,0)</f>
        <v>0</v>
      </c>
      <c r="BG154" s="298">
        <f>IF(N154="zákl. přenesená",J154,0)</f>
        <v>0</v>
      </c>
      <c r="BH154" s="298">
        <f>IF(N154="sníž. přenesená",J154,0)</f>
        <v>0</v>
      </c>
      <c r="BI154" s="298">
        <f>IF(N154="nulová",J154,0)</f>
        <v>0</v>
      </c>
      <c r="BJ154" s="134" t="s">
        <v>73</v>
      </c>
      <c r="BK154" s="298">
        <f>ROUND(I154*H154,2)</f>
        <v>0</v>
      </c>
      <c r="BL154" s="134" t="s">
        <v>256</v>
      </c>
      <c r="BM154" s="297" t="s">
        <v>291</v>
      </c>
    </row>
    <row r="155" spans="2:65" s="150" customFormat="1" ht="21.75" customHeight="1">
      <c r="B155" s="149"/>
      <c r="C155" s="287" t="s">
        <v>8</v>
      </c>
      <c r="D155" s="287" t="s">
        <v>187</v>
      </c>
      <c r="E155" s="288" t="s">
        <v>292</v>
      </c>
      <c r="F155" s="289" t="s">
        <v>293</v>
      </c>
      <c r="G155" s="290" t="s">
        <v>269</v>
      </c>
      <c r="H155" s="291">
        <v>1</v>
      </c>
      <c r="I155" s="128"/>
      <c r="J155" s="292">
        <f>ROUND(I155*H155,2)</f>
        <v>0</v>
      </c>
      <c r="K155" s="289" t="s">
        <v>191</v>
      </c>
      <c r="L155" s="149"/>
      <c r="M155" s="293" t="s">
        <v>3</v>
      </c>
      <c r="N155" s="294" t="s">
        <v>36</v>
      </c>
      <c r="O155" s="295">
        <v>2.54</v>
      </c>
      <c r="P155" s="295">
        <f>O155*H155</f>
        <v>2.54</v>
      </c>
      <c r="Q155" s="295">
        <v>1.4970000000000001E-2</v>
      </c>
      <c r="R155" s="295">
        <f>Q155*H155</f>
        <v>1.4970000000000001E-2</v>
      </c>
      <c r="S155" s="295">
        <v>0</v>
      </c>
      <c r="T155" s="296">
        <f>S155*H155</f>
        <v>0</v>
      </c>
      <c r="AR155" s="297" t="s">
        <v>256</v>
      </c>
      <c r="AT155" s="297" t="s">
        <v>187</v>
      </c>
      <c r="AU155" s="297" t="s">
        <v>75</v>
      </c>
      <c r="AY155" s="134" t="s">
        <v>185</v>
      </c>
      <c r="BE155" s="298">
        <f>IF(N155="základní",J155,0)</f>
        <v>0</v>
      </c>
      <c r="BF155" s="298">
        <f>IF(N155="snížená",J155,0)</f>
        <v>0</v>
      </c>
      <c r="BG155" s="298">
        <f>IF(N155="zákl. přenesená",J155,0)</f>
        <v>0</v>
      </c>
      <c r="BH155" s="298">
        <f>IF(N155="sníž. přenesená",J155,0)</f>
        <v>0</v>
      </c>
      <c r="BI155" s="298">
        <f>IF(N155="nulová",J155,0)</f>
        <v>0</v>
      </c>
      <c r="BJ155" s="134" t="s">
        <v>73</v>
      </c>
      <c r="BK155" s="298">
        <f>ROUND(I155*H155,2)</f>
        <v>0</v>
      </c>
      <c r="BL155" s="134" t="s">
        <v>256</v>
      </c>
      <c r="BM155" s="297" t="s">
        <v>294</v>
      </c>
    </row>
    <row r="156" spans="2:65" s="150" customFormat="1">
      <c r="B156" s="149"/>
      <c r="D156" s="299" t="s">
        <v>194</v>
      </c>
      <c r="F156" s="300" t="s">
        <v>295</v>
      </c>
      <c r="L156" s="149"/>
      <c r="M156" s="301"/>
      <c r="T156" s="190"/>
      <c r="AT156" s="134" t="s">
        <v>194</v>
      </c>
      <c r="AU156" s="134" t="s">
        <v>75</v>
      </c>
    </row>
    <row r="157" spans="2:65" s="150" customFormat="1" ht="37.799999999999997" customHeight="1">
      <c r="B157" s="149"/>
      <c r="C157" s="287" t="s">
        <v>296</v>
      </c>
      <c r="D157" s="287" t="s">
        <v>187</v>
      </c>
      <c r="E157" s="288" t="s">
        <v>297</v>
      </c>
      <c r="F157" s="289" t="s">
        <v>298</v>
      </c>
      <c r="G157" s="290" t="s">
        <v>269</v>
      </c>
      <c r="H157" s="291">
        <v>1</v>
      </c>
      <c r="I157" s="128"/>
      <c r="J157" s="292">
        <f>ROUND(I157*H157,2)</f>
        <v>0</v>
      </c>
      <c r="K157" s="289" t="s">
        <v>191</v>
      </c>
      <c r="L157" s="149"/>
      <c r="M157" s="293" t="s">
        <v>3</v>
      </c>
      <c r="N157" s="294" t="s">
        <v>36</v>
      </c>
      <c r="O157" s="295">
        <v>2.88</v>
      </c>
      <c r="P157" s="295">
        <f>O157*H157</f>
        <v>2.88</v>
      </c>
      <c r="Q157" s="295">
        <v>2.01E-2</v>
      </c>
      <c r="R157" s="295">
        <f>Q157*H157</f>
        <v>2.01E-2</v>
      </c>
      <c r="S157" s="295">
        <v>0</v>
      </c>
      <c r="T157" s="296">
        <f>S157*H157</f>
        <v>0</v>
      </c>
      <c r="AR157" s="297" t="s">
        <v>256</v>
      </c>
      <c r="AT157" s="297" t="s">
        <v>187</v>
      </c>
      <c r="AU157" s="297" t="s">
        <v>75</v>
      </c>
      <c r="AY157" s="134" t="s">
        <v>185</v>
      </c>
      <c r="BE157" s="298">
        <f>IF(N157="základní",J157,0)</f>
        <v>0</v>
      </c>
      <c r="BF157" s="298">
        <f>IF(N157="snížená",J157,0)</f>
        <v>0</v>
      </c>
      <c r="BG157" s="298">
        <f>IF(N157="zákl. přenesená",J157,0)</f>
        <v>0</v>
      </c>
      <c r="BH157" s="298">
        <f>IF(N157="sníž. přenesená",J157,0)</f>
        <v>0</v>
      </c>
      <c r="BI157" s="298">
        <f>IF(N157="nulová",J157,0)</f>
        <v>0</v>
      </c>
      <c r="BJ157" s="134" t="s">
        <v>73</v>
      </c>
      <c r="BK157" s="298">
        <f>ROUND(I157*H157,2)</f>
        <v>0</v>
      </c>
      <c r="BL157" s="134" t="s">
        <v>256</v>
      </c>
      <c r="BM157" s="297" t="s">
        <v>299</v>
      </c>
    </row>
    <row r="158" spans="2:65" s="150" customFormat="1">
      <c r="B158" s="149"/>
      <c r="D158" s="299" t="s">
        <v>194</v>
      </c>
      <c r="F158" s="300" t="s">
        <v>300</v>
      </c>
      <c r="L158" s="149"/>
      <c r="M158" s="301"/>
      <c r="T158" s="190"/>
      <c r="AT158" s="134" t="s">
        <v>194</v>
      </c>
      <c r="AU158" s="134" t="s">
        <v>75</v>
      </c>
    </row>
    <row r="159" spans="2:65" s="150" customFormat="1" ht="33" customHeight="1">
      <c r="B159" s="149"/>
      <c r="C159" s="287" t="s">
        <v>301</v>
      </c>
      <c r="D159" s="287" t="s">
        <v>187</v>
      </c>
      <c r="E159" s="288" t="s">
        <v>1043</v>
      </c>
      <c r="F159" s="289" t="s">
        <v>1035</v>
      </c>
      <c r="G159" s="290" t="s">
        <v>269</v>
      </c>
      <c r="H159" s="291">
        <v>1</v>
      </c>
      <c r="I159" s="128"/>
      <c r="J159" s="292">
        <f>ROUND(I159*H159,2)</f>
        <v>0</v>
      </c>
      <c r="K159" s="289" t="s">
        <v>3</v>
      </c>
      <c r="L159" s="149"/>
      <c r="M159" s="293" t="s">
        <v>3</v>
      </c>
      <c r="N159" s="294" t="s">
        <v>36</v>
      </c>
      <c r="O159" s="295">
        <v>1.5</v>
      </c>
      <c r="P159" s="295">
        <f>O159*H159</f>
        <v>1.5</v>
      </c>
      <c r="Q159" s="295">
        <v>1.525E-2</v>
      </c>
      <c r="R159" s="295">
        <f>Q159*H159</f>
        <v>1.525E-2</v>
      </c>
      <c r="S159" s="295">
        <v>0</v>
      </c>
      <c r="T159" s="296">
        <f>S159*H159</f>
        <v>0</v>
      </c>
      <c r="AR159" s="297" t="s">
        <v>192</v>
      </c>
      <c r="AT159" s="297" t="s">
        <v>187</v>
      </c>
      <c r="AU159" s="297" t="s">
        <v>75</v>
      </c>
      <c r="AY159" s="134" t="s">
        <v>185</v>
      </c>
      <c r="BE159" s="298">
        <f>IF(N159="základní",J159,0)</f>
        <v>0</v>
      </c>
      <c r="BF159" s="298">
        <f>IF(N159="snížená",J159,0)</f>
        <v>0</v>
      </c>
      <c r="BG159" s="298">
        <f>IF(N159="zákl. přenesená",J159,0)</f>
        <v>0</v>
      </c>
      <c r="BH159" s="298">
        <f>IF(N159="sníž. přenesená",J159,0)</f>
        <v>0</v>
      </c>
      <c r="BI159" s="298">
        <f>IF(N159="nulová",J159,0)</f>
        <v>0</v>
      </c>
      <c r="BJ159" s="134" t="s">
        <v>73</v>
      </c>
      <c r="BK159" s="298">
        <f>ROUND(I159*H159,2)</f>
        <v>0</v>
      </c>
      <c r="BL159" s="134" t="s">
        <v>192</v>
      </c>
      <c r="BM159" s="297" t="s">
        <v>302</v>
      </c>
    </row>
    <row r="160" spans="2:65" s="150" customFormat="1" ht="24.15" customHeight="1">
      <c r="B160" s="149"/>
      <c r="C160" s="287" t="s">
        <v>303</v>
      </c>
      <c r="D160" s="287" t="s">
        <v>187</v>
      </c>
      <c r="E160" s="288" t="s">
        <v>1044</v>
      </c>
      <c r="F160" s="289" t="s">
        <v>1036</v>
      </c>
      <c r="G160" s="290" t="s">
        <v>269</v>
      </c>
      <c r="H160" s="291">
        <v>1</v>
      </c>
      <c r="I160" s="128"/>
      <c r="J160" s="292">
        <f>ROUND(I160*H160,2)</f>
        <v>0</v>
      </c>
      <c r="K160" s="289" t="s">
        <v>3</v>
      </c>
      <c r="L160" s="149"/>
      <c r="M160" s="293" t="s">
        <v>3</v>
      </c>
      <c r="N160" s="294" t="s">
        <v>36</v>
      </c>
      <c r="O160" s="295">
        <v>2.5470000000000002</v>
      </c>
      <c r="P160" s="295">
        <f>O160*H160</f>
        <v>2.5470000000000002</v>
      </c>
      <c r="Q160" s="295">
        <v>6.3339999999999994E-2</v>
      </c>
      <c r="R160" s="295">
        <f>Q160*H160</f>
        <v>6.3339999999999994E-2</v>
      </c>
      <c r="S160" s="295">
        <v>0</v>
      </c>
      <c r="T160" s="296">
        <f>S160*H160</f>
        <v>0</v>
      </c>
      <c r="AR160" s="297" t="s">
        <v>256</v>
      </c>
      <c r="AT160" s="297" t="s">
        <v>187</v>
      </c>
      <c r="AU160" s="297" t="s">
        <v>75</v>
      </c>
      <c r="AY160" s="134" t="s">
        <v>185</v>
      </c>
      <c r="BE160" s="298">
        <f>IF(N160="základní",J160,0)</f>
        <v>0</v>
      </c>
      <c r="BF160" s="298">
        <f>IF(N160="snížená",J160,0)</f>
        <v>0</v>
      </c>
      <c r="BG160" s="298">
        <f>IF(N160="zákl. přenesená",J160,0)</f>
        <v>0</v>
      </c>
      <c r="BH160" s="298">
        <f>IF(N160="sníž. přenesená",J160,0)</f>
        <v>0</v>
      </c>
      <c r="BI160" s="298">
        <f>IF(N160="nulová",J160,0)</f>
        <v>0</v>
      </c>
      <c r="BJ160" s="134" t="s">
        <v>73</v>
      </c>
      <c r="BK160" s="298">
        <f>ROUND(I160*H160,2)</f>
        <v>0</v>
      </c>
      <c r="BL160" s="134" t="s">
        <v>256</v>
      </c>
      <c r="BM160" s="297" t="s">
        <v>304</v>
      </c>
    </row>
    <row r="161" spans="2:65" s="150" customFormat="1" ht="49.05" customHeight="1">
      <c r="B161" s="149"/>
      <c r="C161" s="287" t="s">
        <v>305</v>
      </c>
      <c r="D161" s="287" t="s">
        <v>187</v>
      </c>
      <c r="E161" s="288" t="s">
        <v>306</v>
      </c>
      <c r="F161" s="289" t="s">
        <v>307</v>
      </c>
      <c r="G161" s="290" t="s">
        <v>232</v>
      </c>
      <c r="H161" s="291">
        <v>0.18</v>
      </c>
      <c r="I161" s="128"/>
      <c r="J161" s="292">
        <f>ROUND(I161*H161,2)</f>
        <v>0</v>
      </c>
      <c r="K161" s="289" t="s">
        <v>191</v>
      </c>
      <c r="L161" s="149"/>
      <c r="M161" s="293" t="s">
        <v>3</v>
      </c>
      <c r="N161" s="294" t="s">
        <v>36</v>
      </c>
      <c r="O161" s="295">
        <v>0.98599999999999999</v>
      </c>
      <c r="P161" s="295">
        <f>O161*H161</f>
        <v>0.17748</v>
      </c>
      <c r="Q161" s="295">
        <v>0</v>
      </c>
      <c r="R161" s="295">
        <f>Q161*H161</f>
        <v>0</v>
      </c>
      <c r="S161" s="295">
        <v>0</v>
      </c>
      <c r="T161" s="296">
        <f>S161*H161</f>
        <v>0</v>
      </c>
      <c r="AR161" s="297" t="s">
        <v>256</v>
      </c>
      <c r="AT161" s="297" t="s">
        <v>187</v>
      </c>
      <c r="AU161" s="297" t="s">
        <v>75</v>
      </c>
      <c r="AY161" s="134" t="s">
        <v>185</v>
      </c>
      <c r="BE161" s="298">
        <f>IF(N161="základní",J161,0)</f>
        <v>0</v>
      </c>
      <c r="BF161" s="298">
        <f>IF(N161="snížená",J161,0)</f>
        <v>0</v>
      </c>
      <c r="BG161" s="298">
        <f>IF(N161="zákl. přenesená",J161,0)</f>
        <v>0</v>
      </c>
      <c r="BH161" s="298">
        <f>IF(N161="sníž. přenesená",J161,0)</f>
        <v>0</v>
      </c>
      <c r="BI161" s="298">
        <f>IF(N161="nulová",J161,0)</f>
        <v>0</v>
      </c>
      <c r="BJ161" s="134" t="s">
        <v>73</v>
      </c>
      <c r="BK161" s="298">
        <f>ROUND(I161*H161,2)</f>
        <v>0</v>
      </c>
      <c r="BL161" s="134" t="s">
        <v>256</v>
      </c>
      <c r="BM161" s="297" t="s">
        <v>308</v>
      </c>
    </row>
    <row r="162" spans="2:65" s="150" customFormat="1">
      <c r="B162" s="149"/>
      <c r="D162" s="299" t="s">
        <v>194</v>
      </c>
      <c r="F162" s="300" t="s">
        <v>309</v>
      </c>
      <c r="L162" s="149"/>
      <c r="M162" s="301"/>
      <c r="T162" s="190"/>
      <c r="AT162" s="134" t="s">
        <v>194</v>
      </c>
      <c r="AU162" s="134" t="s">
        <v>75</v>
      </c>
    </row>
    <row r="163" spans="2:65" s="276" customFormat="1" ht="22.8" customHeight="1">
      <c r="B163" s="275"/>
      <c r="D163" s="277" t="s">
        <v>64</v>
      </c>
      <c r="E163" s="285" t="s">
        <v>312</v>
      </c>
      <c r="F163" s="285" t="s">
        <v>313</v>
      </c>
      <c r="J163" s="286">
        <f>BK163</f>
        <v>0</v>
      </c>
      <c r="L163" s="275"/>
      <c r="M163" s="280"/>
      <c r="P163" s="281">
        <f>SUM(P164:P177)</f>
        <v>117.62426199999999</v>
      </c>
      <c r="R163" s="281">
        <f>SUM(R164:R177)</f>
        <v>2.0679990799999999</v>
      </c>
      <c r="T163" s="282">
        <f>SUM(T164:T177)</f>
        <v>0</v>
      </c>
      <c r="AR163" s="277" t="s">
        <v>75</v>
      </c>
      <c r="AT163" s="283" t="s">
        <v>64</v>
      </c>
      <c r="AU163" s="283" t="s">
        <v>73</v>
      </c>
      <c r="AY163" s="277" t="s">
        <v>185</v>
      </c>
      <c r="BK163" s="284">
        <f>SUM(BK164:BK177)</f>
        <v>0</v>
      </c>
    </row>
    <row r="164" spans="2:65" s="150" customFormat="1" ht="33" customHeight="1">
      <c r="B164" s="149"/>
      <c r="C164" s="287" t="s">
        <v>314</v>
      </c>
      <c r="D164" s="287" t="s">
        <v>187</v>
      </c>
      <c r="E164" s="288" t="s">
        <v>1045</v>
      </c>
      <c r="F164" s="289" t="s">
        <v>315</v>
      </c>
      <c r="G164" s="290" t="s">
        <v>224</v>
      </c>
      <c r="H164" s="291">
        <v>35.351999999999997</v>
      </c>
      <c r="I164" s="128"/>
      <c r="J164" s="292">
        <f>ROUND(I164*H164,2)</f>
        <v>0</v>
      </c>
      <c r="K164" s="289" t="s">
        <v>3</v>
      </c>
      <c r="L164" s="149"/>
      <c r="M164" s="293" t="s">
        <v>3</v>
      </c>
      <c r="N164" s="294" t="s">
        <v>36</v>
      </c>
      <c r="O164" s="295">
        <v>0.999</v>
      </c>
      <c r="P164" s="295">
        <f>O164*H164</f>
        <v>35.316647999999994</v>
      </c>
      <c r="Q164" s="295">
        <v>2.6190000000000001E-2</v>
      </c>
      <c r="R164" s="295">
        <f>Q164*H164</f>
        <v>0.92586888000000001</v>
      </c>
      <c r="S164" s="295">
        <v>0</v>
      </c>
      <c r="T164" s="296">
        <f>S164*H164</f>
        <v>0</v>
      </c>
      <c r="AR164" s="297" t="s">
        <v>256</v>
      </c>
      <c r="AT164" s="297" t="s">
        <v>187</v>
      </c>
      <c r="AU164" s="297" t="s">
        <v>75</v>
      </c>
      <c r="AY164" s="134" t="s">
        <v>185</v>
      </c>
      <c r="BE164" s="298">
        <f>IF(N164="základní",J164,0)</f>
        <v>0</v>
      </c>
      <c r="BF164" s="298">
        <f>IF(N164="snížená",J164,0)</f>
        <v>0</v>
      </c>
      <c r="BG164" s="298">
        <f>IF(N164="zákl. přenesená",J164,0)</f>
        <v>0</v>
      </c>
      <c r="BH164" s="298">
        <f>IF(N164="sníž. přenesená",J164,0)</f>
        <v>0</v>
      </c>
      <c r="BI164" s="298">
        <f>IF(N164="nulová",J164,0)</f>
        <v>0</v>
      </c>
      <c r="BJ164" s="134" t="s">
        <v>73</v>
      </c>
      <c r="BK164" s="298">
        <f>ROUND(I164*H164,2)</f>
        <v>0</v>
      </c>
      <c r="BL164" s="134" t="s">
        <v>256</v>
      </c>
      <c r="BM164" s="297" t="s">
        <v>316</v>
      </c>
    </row>
    <row r="165" spans="2:65" s="303" customFormat="1">
      <c r="B165" s="302"/>
      <c r="D165" s="304" t="s">
        <v>196</v>
      </c>
      <c r="E165" s="305" t="s">
        <v>3</v>
      </c>
      <c r="F165" s="306" t="s">
        <v>197</v>
      </c>
      <c r="H165" s="305" t="s">
        <v>3</v>
      </c>
      <c r="L165" s="302"/>
      <c r="M165" s="307"/>
      <c r="T165" s="308"/>
      <c r="AT165" s="305" t="s">
        <v>196</v>
      </c>
      <c r="AU165" s="305" t="s">
        <v>75</v>
      </c>
      <c r="AV165" s="303" t="s">
        <v>73</v>
      </c>
      <c r="AW165" s="303" t="s">
        <v>27</v>
      </c>
      <c r="AX165" s="303" t="s">
        <v>65</v>
      </c>
      <c r="AY165" s="305" t="s">
        <v>185</v>
      </c>
    </row>
    <row r="166" spans="2:65" s="303" customFormat="1">
      <c r="B166" s="302"/>
      <c r="D166" s="304" t="s">
        <v>196</v>
      </c>
      <c r="E166" s="305" t="s">
        <v>3</v>
      </c>
      <c r="F166" s="306" t="s">
        <v>317</v>
      </c>
      <c r="H166" s="305" t="s">
        <v>3</v>
      </c>
      <c r="L166" s="302"/>
      <c r="M166" s="307"/>
      <c r="T166" s="308"/>
      <c r="AT166" s="305" t="s">
        <v>196</v>
      </c>
      <c r="AU166" s="305" t="s">
        <v>75</v>
      </c>
      <c r="AV166" s="303" t="s">
        <v>73</v>
      </c>
      <c r="AW166" s="303" t="s">
        <v>27</v>
      </c>
      <c r="AX166" s="303" t="s">
        <v>65</v>
      </c>
      <c r="AY166" s="305" t="s">
        <v>185</v>
      </c>
    </row>
    <row r="167" spans="2:65" s="310" customFormat="1">
      <c r="B167" s="309"/>
      <c r="D167" s="304" t="s">
        <v>196</v>
      </c>
      <c r="E167" s="311" t="s">
        <v>3</v>
      </c>
      <c r="F167" s="312" t="s">
        <v>95</v>
      </c>
      <c r="H167" s="313">
        <v>35.351999999999997</v>
      </c>
      <c r="L167" s="309"/>
      <c r="M167" s="314"/>
      <c r="T167" s="315"/>
      <c r="AT167" s="316" t="s">
        <v>196</v>
      </c>
      <c r="AU167" s="316" t="s">
        <v>75</v>
      </c>
      <c r="AV167" s="310" t="s">
        <v>75</v>
      </c>
      <c r="AW167" s="310" t="s">
        <v>27</v>
      </c>
      <c r="AX167" s="310" t="s">
        <v>73</v>
      </c>
      <c r="AY167" s="316" t="s">
        <v>185</v>
      </c>
    </row>
    <row r="168" spans="2:65" s="150" customFormat="1" ht="33" customHeight="1">
      <c r="B168" s="149"/>
      <c r="C168" s="287" t="s">
        <v>318</v>
      </c>
      <c r="D168" s="287" t="s">
        <v>187</v>
      </c>
      <c r="E168" s="288" t="s">
        <v>1046</v>
      </c>
      <c r="F168" s="289" t="s">
        <v>319</v>
      </c>
      <c r="G168" s="290" t="s">
        <v>224</v>
      </c>
      <c r="H168" s="291">
        <v>11.03</v>
      </c>
      <c r="I168" s="128"/>
      <c r="J168" s="292">
        <f>ROUND(I168*H168,2)</f>
        <v>0</v>
      </c>
      <c r="K168" s="289" t="s">
        <v>3</v>
      </c>
      <c r="L168" s="149"/>
      <c r="M168" s="293" t="s">
        <v>3</v>
      </c>
      <c r="N168" s="294" t="s">
        <v>36</v>
      </c>
      <c r="O168" s="295">
        <v>0.69899999999999995</v>
      </c>
      <c r="P168" s="295">
        <f>O168*H168</f>
        <v>7.7099699999999993</v>
      </c>
      <c r="Q168" s="295">
        <v>1.315E-2</v>
      </c>
      <c r="R168" s="295">
        <f>Q168*H168</f>
        <v>0.14504449999999999</v>
      </c>
      <c r="S168" s="295">
        <v>0</v>
      </c>
      <c r="T168" s="296">
        <f>S168*H168</f>
        <v>0</v>
      </c>
      <c r="AR168" s="297" t="s">
        <v>256</v>
      </c>
      <c r="AT168" s="297" t="s">
        <v>187</v>
      </c>
      <c r="AU168" s="297" t="s">
        <v>75</v>
      </c>
      <c r="AY168" s="134" t="s">
        <v>185</v>
      </c>
      <c r="BE168" s="298">
        <f>IF(N168="základní",J168,0)</f>
        <v>0</v>
      </c>
      <c r="BF168" s="298">
        <f>IF(N168="snížená",J168,0)</f>
        <v>0</v>
      </c>
      <c r="BG168" s="298">
        <f>IF(N168="zákl. přenesená",J168,0)</f>
        <v>0</v>
      </c>
      <c r="BH168" s="298">
        <f>IF(N168="sníž. přenesená",J168,0)</f>
        <v>0</v>
      </c>
      <c r="BI168" s="298">
        <f>IF(N168="nulová",J168,0)</f>
        <v>0</v>
      </c>
      <c r="BJ168" s="134" t="s">
        <v>73</v>
      </c>
      <c r="BK168" s="298">
        <f>ROUND(I168*H168,2)</f>
        <v>0</v>
      </c>
      <c r="BL168" s="134" t="s">
        <v>256</v>
      </c>
      <c r="BM168" s="297" t="s">
        <v>320</v>
      </c>
    </row>
    <row r="169" spans="2:65" s="303" customFormat="1">
      <c r="B169" s="302"/>
      <c r="D169" s="304" t="s">
        <v>196</v>
      </c>
      <c r="E169" s="305" t="s">
        <v>3</v>
      </c>
      <c r="F169" s="306" t="s">
        <v>197</v>
      </c>
      <c r="H169" s="305" t="s">
        <v>3</v>
      </c>
      <c r="L169" s="302"/>
      <c r="M169" s="307"/>
      <c r="T169" s="308"/>
      <c r="AT169" s="305" t="s">
        <v>196</v>
      </c>
      <c r="AU169" s="305" t="s">
        <v>75</v>
      </c>
      <c r="AV169" s="303" t="s">
        <v>73</v>
      </c>
      <c r="AW169" s="303" t="s">
        <v>27</v>
      </c>
      <c r="AX169" s="303" t="s">
        <v>65</v>
      </c>
      <c r="AY169" s="305" t="s">
        <v>185</v>
      </c>
    </row>
    <row r="170" spans="2:65" s="303" customFormat="1">
      <c r="B170" s="302"/>
      <c r="D170" s="304" t="s">
        <v>196</v>
      </c>
      <c r="E170" s="305" t="s">
        <v>3</v>
      </c>
      <c r="F170" s="306" t="s">
        <v>321</v>
      </c>
      <c r="H170" s="305" t="s">
        <v>3</v>
      </c>
      <c r="L170" s="302"/>
      <c r="M170" s="307"/>
      <c r="T170" s="308"/>
      <c r="AT170" s="305" t="s">
        <v>196</v>
      </c>
      <c r="AU170" s="305" t="s">
        <v>75</v>
      </c>
      <c r="AV170" s="303" t="s">
        <v>73</v>
      </c>
      <c r="AW170" s="303" t="s">
        <v>27</v>
      </c>
      <c r="AX170" s="303" t="s">
        <v>65</v>
      </c>
      <c r="AY170" s="305" t="s">
        <v>185</v>
      </c>
    </row>
    <row r="171" spans="2:65" s="310" customFormat="1">
      <c r="B171" s="309"/>
      <c r="D171" s="304" t="s">
        <v>196</v>
      </c>
      <c r="E171" s="311" t="s">
        <v>3</v>
      </c>
      <c r="F171" s="312" t="s">
        <v>110</v>
      </c>
      <c r="H171" s="313">
        <v>11.03</v>
      </c>
      <c r="L171" s="309"/>
      <c r="M171" s="314"/>
      <c r="T171" s="315"/>
      <c r="AT171" s="316" t="s">
        <v>196</v>
      </c>
      <c r="AU171" s="316" t="s">
        <v>75</v>
      </c>
      <c r="AV171" s="310" t="s">
        <v>75</v>
      </c>
      <c r="AW171" s="310" t="s">
        <v>27</v>
      </c>
      <c r="AX171" s="310" t="s">
        <v>73</v>
      </c>
      <c r="AY171" s="316" t="s">
        <v>185</v>
      </c>
    </row>
    <row r="172" spans="2:65" s="150" customFormat="1" ht="37.799999999999997" customHeight="1">
      <c r="B172" s="149"/>
      <c r="C172" s="287" t="s">
        <v>322</v>
      </c>
      <c r="D172" s="287" t="s">
        <v>187</v>
      </c>
      <c r="E172" s="288" t="s">
        <v>1049</v>
      </c>
      <c r="F172" s="289" t="s">
        <v>323</v>
      </c>
      <c r="G172" s="290" t="s">
        <v>224</v>
      </c>
      <c r="H172" s="291">
        <v>72.41</v>
      </c>
      <c r="I172" s="128"/>
      <c r="J172" s="292">
        <f>ROUND(I172*H172,2)</f>
        <v>0</v>
      </c>
      <c r="K172" s="289" t="s">
        <v>3</v>
      </c>
      <c r="L172" s="149"/>
      <c r="M172" s="293" t="s">
        <v>3</v>
      </c>
      <c r="N172" s="294" t="s">
        <v>36</v>
      </c>
      <c r="O172" s="295">
        <v>0.99</v>
      </c>
      <c r="P172" s="295">
        <f>O172*H172</f>
        <v>71.68589999999999</v>
      </c>
      <c r="Q172" s="295">
        <v>1.3769999999999999E-2</v>
      </c>
      <c r="R172" s="295">
        <f>Q172*H172</f>
        <v>0.99708569999999985</v>
      </c>
      <c r="S172" s="295">
        <v>0</v>
      </c>
      <c r="T172" s="296">
        <f>S172*H172</f>
        <v>0</v>
      </c>
      <c r="AR172" s="297" t="s">
        <v>256</v>
      </c>
      <c r="AT172" s="297" t="s">
        <v>187</v>
      </c>
      <c r="AU172" s="297" t="s">
        <v>75</v>
      </c>
      <c r="AY172" s="134" t="s">
        <v>185</v>
      </c>
      <c r="BE172" s="298">
        <f>IF(N172="základní",J172,0)</f>
        <v>0</v>
      </c>
      <c r="BF172" s="298">
        <f>IF(N172="snížená",J172,0)</f>
        <v>0</v>
      </c>
      <c r="BG172" s="298">
        <f>IF(N172="zákl. přenesená",J172,0)</f>
        <v>0</v>
      </c>
      <c r="BH172" s="298">
        <f>IF(N172="sníž. přenesená",J172,0)</f>
        <v>0</v>
      </c>
      <c r="BI172" s="298">
        <f>IF(N172="nulová",J172,0)</f>
        <v>0</v>
      </c>
      <c r="BJ172" s="134" t="s">
        <v>73</v>
      </c>
      <c r="BK172" s="298">
        <f>ROUND(I172*H172,2)</f>
        <v>0</v>
      </c>
      <c r="BL172" s="134" t="s">
        <v>256</v>
      </c>
      <c r="BM172" s="297" t="s">
        <v>324</v>
      </c>
    </row>
    <row r="173" spans="2:65" s="303" customFormat="1">
      <c r="B173" s="302"/>
      <c r="D173" s="304" t="s">
        <v>196</v>
      </c>
      <c r="E173" s="305" t="s">
        <v>3</v>
      </c>
      <c r="F173" s="306" t="s">
        <v>197</v>
      </c>
      <c r="H173" s="305" t="s">
        <v>3</v>
      </c>
      <c r="L173" s="302"/>
      <c r="M173" s="307"/>
      <c r="T173" s="308"/>
      <c r="AT173" s="305" t="s">
        <v>196</v>
      </c>
      <c r="AU173" s="305" t="s">
        <v>75</v>
      </c>
      <c r="AV173" s="303" t="s">
        <v>73</v>
      </c>
      <c r="AW173" s="303" t="s">
        <v>27</v>
      </c>
      <c r="AX173" s="303" t="s">
        <v>65</v>
      </c>
      <c r="AY173" s="305" t="s">
        <v>185</v>
      </c>
    </row>
    <row r="174" spans="2:65" s="303" customFormat="1">
      <c r="B174" s="302"/>
      <c r="D174" s="304" t="s">
        <v>196</v>
      </c>
      <c r="E174" s="305" t="s">
        <v>3</v>
      </c>
      <c r="F174" s="306" t="s">
        <v>325</v>
      </c>
      <c r="H174" s="305" t="s">
        <v>3</v>
      </c>
      <c r="L174" s="302"/>
      <c r="M174" s="307"/>
      <c r="T174" s="308"/>
      <c r="AT174" s="305" t="s">
        <v>196</v>
      </c>
      <c r="AU174" s="305" t="s">
        <v>75</v>
      </c>
      <c r="AV174" s="303" t="s">
        <v>73</v>
      </c>
      <c r="AW174" s="303" t="s">
        <v>27</v>
      </c>
      <c r="AX174" s="303" t="s">
        <v>65</v>
      </c>
      <c r="AY174" s="305" t="s">
        <v>185</v>
      </c>
    </row>
    <row r="175" spans="2:65" s="310" customFormat="1">
      <c r="B175" s="309"/>
      <c r="D175" s="304" t="s">
        <v>196</v>
      </c>
      <c r="E175" s="311" t="s">
        <v>3</v>
      </c>
      <c r="F175" s="312" t="s">
        <v>139</v>
      </c>
      <c r="H175" s="313">
        <v>72.41</v>
      </c>
      <c r="L175" s="309"/>
      <c r="M175" s="314"/>
      <c r="T175" s="315"/>
      <c r="AT175" s="316" t="s">
        <v>196</v>
      </c>
      <c r="AU175" s="316" t="s">
        <v>75</v>
      </c>
      <c r="AV175" s="310" t="s">
        <v>75</v>
      </c>
      <c r="AW175" s="310" t="s">
        <v>27</v>
      </c>
      <c r="AX175" s="310" t="s">
        <v>73</v>
      </c>
      <c r="AY175" s="316" t="s">
        <v>185</v>
      </c>
    </row>
    <row r="176" spans="2:65" s="150" customFormat="1" ht="66.75" customHeight="1">
      <c r="B176" s="149"/>
      <c r="C176" s="287" t="s">
        <v>326</v>
      </c>
      <c r="D176" s="287" t="s">
        <v>187</v>
      </c>
      <c r="E176" s="288" t="s">
        <v>327</v>
      </c>
      <c r="F176" s="289" t="s">
        <v>328</v>
      </c>
      <c r="G176" s="290" t="s">
        <v>232</v>
      </c>
      <c r="H176" s="291">
        <v>2.0680000000000001</v>
      </c>
      <c r="I176" s="128"/>
      <c r="J176" s="292">
        <f>ROUND(I176*H176,2)</f>
        <v>0</v>
      </c>
      <c r="K176" s="289" t="s">
        <v>191</v>
      </c>
      <c r="L176" s="149"/>
      <c r="M176" s="293" t="s">
        <v>3</v>
      </c>
      <c r="N176" s="294" t="s">
        <v>36</v>
      </c>
      <c r="O176" s="295">
        <v>1.4079999999999999</v>
      </c>
      <c r="P176" s="295">
        <f>O176*H176</f>
        <v>2.9117440000000001</v>
      </c>
      <c r="Q176" s="295">
        <v>0</v>
      </c>
      <c r="R176" s="295">
        <f>Q176*H176</f>
        <v>0</v>
      </c>
      <c r="S176" s="295">
        <v>0</v>
      </c>
      <c r="T176" s="296">
        <f>S176*H176</f>
        <v>0</v>
      </c>
      <c r="AR176" s="297" t="s">
        <v>256</v>
      </c>
      <c r="AT176" s="297" t="s">
        <v>187</v>
      </c>
      <c r="AU176" s="297" t="s">
        <v>75</v>
      </c>
      <c r="AY176" s="134" t="s">
        <v>185</v>
      </c>
      <c r="BE176" s="298">
        <f>IF(N176="základní",J176,0)</f>
        <v>0</v>
      </c>
      <c r="BF176" s="298">
        <f>IF(N176="snížená",J176,0)</f>
        <v>0</v>
      </c>
      <c r="BG176" s="298">
        <f>IF(N176="zákl. přenesená",J176,0)</f>
        <v>0</v>
      </c>
      <c r="BH176" s="298">
        <f>IF(N176="sníž. přenesená",J176,0)</f>
        <v>0</v>
      </c>
      <c r="BI176" s="298">
        <f>IF(N176="nulová",J176,0)</f>
        <v>0</v>
      </c>
      <c r="BJ176" s="134" t="s">
        <v>73</v>
      </c>
      <c r="BK176" s="298">
        <f>ROUND(I176*H176,2)</f>
        <v>0</v>
      </c>
      <c r="BL176" s="134" t="s">
        <v>256</v>
      </c>
      <c r="BM176" s="297" t="s">
        <v>329</v>
      </c>
    </row>
    <row r="177" spans="2:65" s="150" customFormat="1">
      <c r="B177" s="149"/>
      <c r="D177" s="299" t="s">
        <v>194</v>
      </c>
      <c r="F177" s="300" t="s">
        <v>330</v>
      </c>
      <c r="L177" s="149"/>
      <c r="M177" s="301"/>
      <c r="T177" s="190"/>
      <c r="AT177" s="134" t="s">
        <v>194</v>
      </c>
      <c r="AU177" s="134" t="s">
        <v>75</v>
      </c>
    </row>
    <row r="178" spans="2:65" s="276" customFormat="1" ht="22.8" customHeight="1">
      <c r="B178" s="275"/>
      <c r="D178" s="277" t="s">
        <v>64</v>
      </c>
      <c r="E178" s="285" t="s">
        <v>331</v>
      </c>
      <c r="F178" s="285" t="s">
        <v>332</v>
      </c>
      <c r="J178" s="286">
        <f>BK178</f>
        <v>0</v>
      </c>
      <c r="L178" s="275"/>
      <c r="M178" s="280"/>
      <c r="P178" s="281">
        <f>SUM(P179:P188)</f>
        <v>22.432939999999999</v>
      </c>
      <c r="R178" s="281">
        <f>SUM(R179:R188)</f>
        <v>0.26</v>
      </c>
      <c r="T178" s="282">
        <f>SUM(T179:T188)</f>
        <v>0.12</v>
      </c>
      <c r="AR178" s="277" t="s">
        <v>75</v>
      </c>
      <c r="AT178" s="283" t="s">
        <v>64</v>
      </c>
      <c r="AU178" s="283" t="s">
        <v>73</v>
      </c>
      <c r="AY178" s="277" t="s">
        <v>185</v>
      </c>
      <c r="BK178" s="284">
        <f>SUM(BK179:BK188)</f>
        <v>0</v>
      </c>
    </row>
    <row r="179" spans="2:65" s="150" customFormat="1" ht="37.799999999999997" customHeight="1">
      <c r="B179" s="149"/>
      <c r="C179" s="287" t="s">
        <v>333</v>
      </c>
      <c r="D179" s="287" t="s">
        <v>187</v>
      </c>
      <c r="E179" s="288" t="s">
        <v>334</v>
      </c>
      <c r="F179" s="289" t="s">
        <v>335</v>
      </c>
      <c r="G179" s="290" t="s">
        <v>203</v>
      </c>
      <c r="H179" s="291">
        <v>13</v>
      </c>
      <c r="I179" s="128"/>
      <c r="J179" s="292">
        <f>ROUND(I179*H179,2)</f>
        <v>0</v>
      </c>
      <c r="K179" s="289" t="s">
        <v>191</v>
      </c>
      <c r="L179" s="149"/>
      <c r="M179" s="293" t="s">
        <v>3</v>
      </c>
      <c r="N179" s="294" t="s">
        <v>36</v>
      </c>
      <c r="O179" s="295">
        <v>1.6819999999999999</v>
      </c>
      <c r="P179" s="295">
        <f>O179*H179</f>
        <v>21.866</v>
      </c>
      <c r="Q179" s="295">
        <v>0</v>
      </c>
      <c r="R179" s="295">
        <f>Q179*H179</f>
        <v>0</v>
      </c>
      <c r="S179" s="295">
        <v>0</v>
      </c>
      <c r="T179" s="296">
        <f>S179*H179</f>
        <v>0</v>
      </c>
      <c r="AR179" s="297" t="s">
        <v>256</v>
      </c>
      <c r="AT179" s="297" t="s">
        <v>187</v>
      </c>
      <c r="AU179" s="297" t="s">
        <v>75</v>
      </c>
      <c r="AY179" s="134" t="s">
        <v>185</v>
      </c>
      <c r="BE179" s="298">
        <f>IF(N179="základní",J179,0)</f>
        <v>0</v>
      </c>
      <c r="BF179" s="298">
        <f>IF(N179="snížená",J179,0)</f>
        <v>0</v>
      </c>
      <c r="BG179" s="298">
        <f>IF(N179="zákl. přenesená",J179,0)</f>
        <v>0</v>
      </c>
      <c r="BH179" s="298">
        <f>IF(N179="sníž. přenesená",J179,0)</f>
        <v>0</v>
      </c>
      <c r="BI179" s="298">
        <f>IF(N179="nulová",J179,0)</f>
        <v>0</v>
      </c>
      <c r="BJ179" s="134" t="s">
        <v>73</v>
      </c>
      <c r="BK179" s="298">
        <f>ROUND(I179*H179,2)</f>
        <v>0</v>
      </c>
      <c r="BL179" s="134" t="s">
        <v>256</v>
      </c>
      <c r="BM179" s="297" t="s">
        <v>336</v>
      </c>
    </row>
    <row r="180" spans="2:65" s="150" customFormat="1">
      <c r="B180" s="149"/>
      <c r="D180" s="299" t="s">
        <v>194</v>
      </c>
      <c r="F180" s="300" t="s">
        <v>337</v>
      </c>
      <c r="L180" s="149"/>
      <c r="M180" s="301"/>
      <c r="T180" s="190"/>
      <c r="AT180" s="134" t="s">
        <v>194</v>
      </c>
      <c r="AU180" s="134" t="s">
        <v>75</v>
      </c>
    </row>
    <row r="181" spans="2:65" s="303" customFormat="1">
      <c r="B181" s="302"/>
      <c r="D181" s="304" t="s">
        <v>196</v>
      </c>
      <c r="E181" s="305" t="s">
        <v>3</v>
      </c>
      <c r="F181" s="306" t="s">
        <v>197</v>
      </c>
      <c r="H181" s="305" t="s">
        <v>3</v>
      </c>
      <c r="L181" s="302"/>
      <c r="M181" s="307"/>
      <c r="T181" s="308"/>
      <c r="AT181" s="305" t="s">
        <v>196</v>
      </c>
      <c r="AU181" s="305" t="s">
        <v>75</v>
      </c>
      <c r="AV181" s="303" t="s">
        <v>73</v>
      </c>
      <c r="AW181" s="303" t="s">
        <v>27</v>
      </c>
      <c r="AX181" s="303" t="s">
        <v>65</v>
      </c>
      <c r="AY181" s="305" t="s">
        <v>185</v>
      </c>
    </row>
    <row r="182" spans="2:65" s="303" customFormat="1">
      <c r="B182" s="302"/>
      <c r="D182" s="304" t="s">
        <v>196</v>
      </c>
      <c r="E182" s="305" t="s">
        <v>3</v>
      </c>
      <c r="F182" s="306" t="s">
        <v>338</v>
      </c>
      <c r="H182" s="305" t="s">
        <v>3</v>
      </c>
      <c r="L182" s="302"/>
      <c r="M182" s="307"/>
      <c r="T182" s="308"/>
      <c r="AT182" s="305" t="s">
        <v>196</v>
      </c>
      <c r="AU182" s="305" t="s">
        <v>75</v>
      </c>
      <c r="AV182" s="303" t="s">
        <v>73</v>
      </c>
      <c r="AW182" s="303" t="s">
        <v>27</v>
      </c>
      <c r="AX182" s="303" t="s">
        <v>65</v>
      </c>
      <c r="AY182" s="305" t="s">
        <v>185</v>
      </c>
    </row>
    <row r="183" spans="2:65" s="310" customFormat="1">
      <c r="B183" s="309"/>
      <c r="D183" s="304" t="s">
        <v>196</v>
      </c>
      <c r="E183" s="311" t="s">
        <v>3</v>
      </c>
      <c r="F183" s="312" t="s">
        <v>113</v>
      </c>
      <c r="H183" s="313">
        <v>13</v>
      </c>
      <c r="L183" s="309"/>
      <c r="M183" s="314"/>
      <c r="T183" s="315"/>
      <c r="AT183" s="316" t="s">
        <v>196</v>
      </c>
      <c r="AU183" s="316" t="s">
        <v>75</v>
      </c>
      <c r="AV183" s="310" t="s">
        <v>75</v>
      </c>
      <c r="AW183" s="310" t="s">
        <v>27</v>
      </c>
      <c r="AX183" s="310" t="s">
        <v>73</v>
      </c>
      <c r="AY183" s="316" t="s">
        <v>185</v>
      </c>
    </row>
    <row r="184" spans="2:65" s="150" customFormat="1" ht="24.15" customHeight="1">
      <c r="B184" s="149"/>
      <c r="C184" s="317" t="s">
        <v>339</v>
      </c>
      <c r="D184" s="317" t="s">
        <v>206</v>
      </c>
      <c r="E184" s="318" t="s">
        <v>340</v>
      </c>
      <c r="F184" s="319" t="s">
        <v>341</v>
      </c>
      <c r="G184" s="320" t="s">
        <v>203</v>
      </c>
      <c r="H184" s="321">
        <v>13</v>
      </c>
      <c r="I184" s="129"/>
      <c r="J184" s="322">
        <f>ROUND(I184*H184,2)</f>
        <v>0</v>
      </c>
      <c r="K184" s="319" t="s">
        <v>191</v>
      </c>
      <c r="L184" s="323"/>
      <c r="M184" s="324" t="s">
        <v>3</v>
      </c>
      <c r="N184" s="325" t="s">
        <v>36</v>
      </c>
      <c r="O184" s="295">
        <v>0</v>
      </c>
      <c r="P184" s="295">
        <f>O184*H184</f>
        <v>0</v>
      </c>
      <c r="Q184" s="295">
        <v>0.02</v>
      </c>
      <c r="R184" s="295">
        <f>Q184*H184</f>
        <v>0.26</v>
      </c>
      <c r="S184" s="295">
        <v>0</v>
      </c>
      <c r="T184" s="296">
        <f>S184*H184</f>
        <v>0</v>
      </c>
      <c r="AR184" s="297" t="s">
        <v>333</v>
      </c>
      <c r="AT184" s="297" t="s">
        <v>206</v>
      </c>
      <c r="AU184" s="297" t="s">
        <v>75</v>
      </c>
      <c r="AY184" s="134" t="s">
        <v>185</v>
      </c>
      <c r="BE184" s="298">
        <f>IF(N184="základní",J184,0)</f>
        <v>0</v>
      </c>
      <c r="BF184" s="298">
        <f>IF(N184="snížená",J184,0)</f>
        <v>0</v>
      </c>
      <c r="BG184" s="298">
        <f>IF(N184="zákl. přenesená",J184,0)</f>
        <v>0</v>
      </c>
      <c r="BH184" s="298">
        <f>IF(N184="sníž. přenesená",J184,0)</f>
        <v>0</v>
      </c>
      <c r="BI184" s="298">
        <f>IF(N184="nulová",J184,0)</f>
        <v>0</v>
      </c>
      <c r="BJ184" s="134" t="s">
        <v>73</v>
      </c>
      <c r="BK184" s="298">
        <f>ROUND(I184*H184,2)</f>
        <v>0</v>
      </c>
      <c r="BL184" s="134" t="s">
        <v>256</v>
      </c>
      <c r="BM184" s="297" t="s">
        <v>342</v>
      </c>
    </row>
    <row r="185" spans="2:65" s="150" customFormat="1" ht="24.15" customHeight="1">
      <c r="B185" s="149"/>
      <c r="C185" s="287" t="s">
        <v>343</v>
      </c>
      <c r="D185" s="287" t="s">
        <v>187</v>
      </c>
      <c r="E185" s="288" t="s">
        <v>344</v>
      </c>
      <c r="F185" s="289" t="s">
        <v>345</v>
      </c>
      <c r="G185" s="290" t="s">
        <v>203</v>
      </c>
      <c r="H185" s="291">
        <v>5</v>
      </c>
      <c r="I185" s="128"/>
      <c r="J185" s="292">
        <f>ROUND(I185*H185,2)</f>
        <v>0</v>
      </c>
      <c r="K185" s="289" t="s">
        <v>191</v>
      </c>
      <c r="L185" s="149"/>
      <c r="M185" s="293" t="s">
        <v>3</v>
      </c>
      <c r="N185" s="294" t="s">
        <v>36</v>
      </c>
      <c r="O185" s="295">
        <v>0.05</v>
      </c>
      <c r="P185" s="295">
        <f>O185*H185</f>
        <v>0.25</v>
      </c>
      <c r="Q185" s="295">
        <v>0</v>
      </c>
      <c r="R185" s="295">
        <f>Q185*H185</f>
        <v>0</v>
      </c>
      <c r="S185" s="295">
        <v>2.4E-2</v>
      </c>
      <c r="T185" s="296">
        <f>S185*H185</f>
        <v>0.12</v>
      </c>
      <c r="AR185" s="297" t="s">
        <v>256</v>
      </c>
      <c r="AT185" s="297" t="s">
        <v>187</v>
      </c>
      <c r="AU185" s="297" t="s">
        <v>75</v>
      </c>
      <c r="AY185" s="134" t="s">
        <v>185</v>
      </c>
      <c r="BE185" s="298">
        <f>IF(N185="základní",J185,0)</f>
        <v>0</v>
      </c>
      <c r="BF185" s="298">
        <f>IF(N185="snížená",J185,0)</f>
        <v>0</v>
      </c>
      <c r="BG185" s="298">
        <f>IF(N185="zákl. přenesená",J185,0)</f>
        <v>0</v>
      </c>
      <c r="BH185" s="298">
        <f>IF(N185="sníž. přenesená",J185,0)</f>
        <v>0</v>
      </c>
      <c r="BI185" s="298">
        <f>IF(N185="nulová",J185,0)</f>
        <v>0</v>
      </c>
      <c r="BJ185" s="134" t="s">
        <v>73</v>
      </c>
      <c r="BK185" s="298">
        <f>ROUND(I185*H185,2)</f>
        <v>0</v>
      </c>
      <c r="BL185" s="134" t="s">
        <v>256</v>
      </c>
      <c r="BM185" s="297" t="s">
        <v>346</v>
      </c>
    </row>
    <row r="186" spans="2:65" s="150" customFormat="1">
      <c r="B186" s="149"/>
      <c r="D186" s="299" t="s">
        <v>194</v>
      </c>
      <c r="F186" s="300" t="s">
        <v>347</v>
      </c>
      <c r="L186" s="149"/>
      <c r="M186" s="301"/>
      <c r="T186" s="190"/>
      <c r="AT186" s="134" t="s">
        <v>194</v>
      </c>
      <c r="AU186" s="134" t="s">
        <v>75</v>
      </c>
    </row>
    <row r="187" spans="2:65" s="150" customFormat="1" ht="49.05" customHeight="1">
      <c r="B187" s="149"/>
      <c r="C187" s="287" t="s">
        <v>348</v>
      </c>
      <c r="D187" s="287" t="s">
        <v>187</v>
      </c>
      <c r="E187" s="288" t="s">
        <v>349</v>
      </c>
      <c r="F187" s="289" t="s">
        <v>350</v>
      </c>
      <c r="G187" s="290" t="s">
        <v>232</v>
      </c>
      <c r="H187" s="291">
        <v>0.26</v>
      </c>
      <c r="I187" s="128"/>
      <c r="J187" s="292">
        <f>ROUND(I187*H187,2)</f>
        <v>0</v>
      </c>
      <c r="K187" s="289" t="s">
        <v>191</v>
      </c>
      <c r="L187" s="149"/>
      <c r="M187" s="293" t="s">
        <v>3</v>
      </c>
      <c r="N187" s="294" t="s">
        <v>36</v>
      </c>
      <c r="O187" s="295">
        <v>1.2190000000000001</v>
      </c>
      <c r="P187" s="295">
        <f>O187*H187</f>
        <v>0.31694000000000006</v>
      </c>
      <c r="Q187" s="295">
        <v>0</v>
      </c>
      <c r="R187" s="295">
        <f>Q187*H187</f>
        <v>0</v>
      </c>
      <c r="S187" s="295">
        <v>0</v>
      </c>
      <c r="T187" s="296">
        <f>S187*H187</f>
        <v>0</v>
      </c>
      <c r="AR187" s="297" t="s">
        <v>256</v>
      </c>
      <c r="AT187" s="297" t="s">
        <v>187</v>
      </c>
      <c r="AU187" s="297" t="s">
        <v>75</v>
      </c>
      <c r="AY187" s="134" t="s">
        <v>185</v>
      </c>
      <c r="BE187" s="298">
        <f>IF(N187="základní",J187,0)</f>
        <v>0</v>
      </c>
      <c r="BF187" s="298">
        <f>IF(N187="snížená",J187,0)</f>
        <v>0</v>
      </c>
      <c r="BG187" s="298">
        <f>IF(N187="zákl. přenesená",J187,0)</f>
        <v>0</v>
      </c>
      <c r="BH187" s="298">
        <f>IF(N187="sníž. přenesená",J187,0)</f>
        <v>0</v>
      </c>
      <c r="BI187" s="298">
        <f>IF(N187="nulová",J187,0)</f>
        <v>0</v>
      </c>
      <c r="BJ187" s="134" t="s">
        <v>73</v>
      </c>
      <c r="BK187" s="298">
        <f>ROUND(I187*H187,2)</f>
        <v>0</v>
      </c>
      <c r="BL187" s="134" t="s">
        <v>256</v>
      </c>
      <c r="BM187" s="297" t="s">
        <v>351</v>
      </c>
    </row>
    <row r="188" spans="2:65" s="150" customFormat="1">
      <c r="B188" s="149"/>
      <c r="D188" s="299" t="s">
        <v>194</v>
      </c>
      <c r="F188" s="300" t="s">
        <v>352</v>
      </c>
      <c r="L188" s="149"/>
      <c r="M188" s="301"/>
      <c r="T188" s="190"/>
      <c r="AT188" s="134" t="s">
        <v>194</v>
      </c>
      <c r="AU188" s="134" t="s">
        <v>75</v>
      </c>
    </row>
    <row r="189" spans="2:65" s="276" customFormat="1" ht="22.8" customHeight="1">
      <c r="B189" s="275"/>
      <c r="D189" s="277" t="s">
        <v>64</v>
      </c>
      <c r="E189" s="285" t="s">
        <v>353</v>
      </c>
      <c r="F189" s="285" t="s">
        <v>354</v>
      </c>
      <c r="J189" s="286">
        <f>BK189</f>
        <v>0</v>
      </c>
      <c r="L189" s="275"/>
      <c r="M189" s="280"/>
      <c r="P189" s="281">
        <f>SUM(P190:P193)</f>
        <v>4.6807999999999996</v>
      </c>
      <c r="R189" s="281">
        <f>SUM(R190:R193)</f>
        <v>0</v>
      </c>
      <c r="T189" s="282">
        <f>SUM(T190:T193)</f>
        <v>6.5000000000000002E-2</v>
      </c>
      <c r="AR189" s="277" t="s">
        <v>75</v>
      </c>
      <c r="AT189" s="283" t="s">
        <v>64</v>
      </c>
      <c r="AU189" s="283" t="s">
        <v>73</v>
      </c>
      <c r="AY189" s="277" t="s">
        <v>185</v>
      </c>
      <c r="BK189" s="284">
        <f>SUM(BK190:BK193)</f>
        <v>0</v>
      </c>
    </row>
    <row r="190" spans="2:65" s="150" customFormat="1" ht="24.15" customHeight="1">
      <c r="B190" s="149"/>
      <c r="C190" s="287" t="s">
        <v>355</v>
      </c>
      <c r="D190" s="287" t="s">
        <v>187</v>
      </c>
      <c r="E190" s="288" t="s">
        <v>356</v>
      </c>
      <c r="F190" s="289" t="s">
        <v>357</v>
      </c>
      <c r="G190" s="290" t="s">
        <v>203</v>
      </c>
      <c r="H190" s="291">
        <v>5</v>
      </c>
      <c r="I190" s="128"/>
      <c r="J190" s="292">
        <f>ROUND(I190*H190,2)</f>
        <v>0</v>
      </c>
      <c r="K190" s="289" t="s">
        <v>191</v>
      </c>
      <c r="L190" s="149"/>
      <c r="M190" s="293" t="s">
        <v>3</v>
      </c>
      <c r="N190" s="294" t="s">
        <v>36</v>
      </c>
      <c r="O190" s="295">
        <v>0.9</v>
      </c>
      <c r="P190" s="295">
        <f>O190*H190</f>
        <v>4.5</v>
      </c>
      <c r="Q190" s="295">
        <v>0</v>
      </c>
      <c r="R190" s="295">
        <f>Q190*H190</f>
        <v>0</v>
      </c>
      <c r="S190" s="295">
        <v>1.2999999999999999E-2</v>
      </c>
      <c r="T190" s="296">
        <f>S190*H190</f>
        <v>6.5000000000000002E-2</v>
      </c>
      <c r="AR190" s="297" t="s">
        <v>256</v>
      </c>
      <c r="AT190" s="297" t="s">
        <v>187</v>
      </c>
      <c r="AU190" s="297" t="s">
        <v>75</v>
      </c>
      <c r="AY190" s="134" t="s">
        <v>185</v>
      </c>
      <c r="BE190" s="298">
        <f>IF(N190="základní",J190,0)</f>
        <v>0</v>
      </c>
      <c r="BF190" s="298">
        <f>IF(N190="snížená",J190,0)</f>
        <v>0</v>
      </c>
      <c r="BG190" s="298">
        <f>IF(N190="zákl. přenesená",J190,0)</f>
        <v>0</v>
      </c>
      <c r="BH190" s="298">
        <f>IF(N190="sníž. přenesená",J190,0)</f>
        <v>0</v>
      </c>
      <c r="BI190" s="298">
        <f>IF(N190="nulová",J190,0)</f>
        <v>0</v>
      </c>
      <c r="BJ190" s="134" t="s">
        <v>73</v>
      </c>
      <c r="BK190" s="298">
        <f>ROUND(I190*H190,2)</f>
        <v>0</v>
      </c>
      <c r="BL190" s="134" t="s">
        <v>256</v>
      </c>
      <c r="BM190" s="297" t="s">
        <v>358</v>
      </c>
    </row>
    <row r="191" spans="2:65" s="150" customFormat="1">
      <c r="B191" s="149"/>
      <c r="D191" s="299" t="s">
        <v>194</v>
      </c>
      <c r="F191" s="300" t="s">
        <v>359</v>
      </c>
      <c r="L191" s="149"/>
      <c r="M191" s="301"/>
      <c r="T191" s="190"/>
      <c r="AT191" s="134" t="s">
        <v>194</v>
      </c>
      <c r="AU191" s="134" t="s">
        <v>75</v>
      </c>
    </row>
    <row r="192" spans="2:65" s="150" customFormat="1" ht="49.05" customHeight="1">
      <c r="B192" s="149"/>
      <c r="C192" s="287" t="s">
        <v>360</v>
      </c>
      <c r="D192" s="287" t="s">
        <v>187</v>
      </c>
      <c r="E192" s="288" t="s">
        <v>361</v>
      </c>
      <c r="F192" s="289" t="s">
        <v>362</v>
      </c>
      <c r="G192" s="290" t="s">
        <v>232</v>
      </c>
      <c r="H192" s="291">
        <v>0.1</v>
      </c>
      <c r="I192" s="128"/>
      <c r="J192" s="292">
        <f>ROUND(I192*H192,2)</f>
        <v>0</v>
      </c>
      <c r="K192" s="289" t="s">
        <v>191</v>
      </c>
      <c r="L192" s="149"/>
      <c r="M192" s="293" t="s">
        <v>3</v>
      </c>
      <c r="N192" s="294" t="s">
        <v>36</v>
      </c>
      <c r="O192" s="295">
        <v>1.8080000000000001</v>
      </c>
      <c r="P192" s="295">
        <f>O192*H192</f>
        <v>0.18080000000000002</v>
      </c>
      <c r="Q192" s="295">
        <v>0</v>
      </c>
      <c r="R192" s="295">
        <f>Q192*H192</f>
        <v>0</v>
      </c>
      <c r="S192" s="295">
        <v>0</v>
      </c>
      <c r="T192" s="296">
        <f>S192*H192</f>
        <v>0</v>
      </c>
      <c r="AR192" s="297" t="s">
        <v>256</v>
      </c>
      <c r="AT192" s="297" t="s">
        <v>187</v>
      </c>
      <c r="AU192" s="297" t="s">
        <v>75</v>
      </c>
      <c r="AY192" s="134" t="s">
        <v>185</v>
      </c>
      <c r="BE192" s="298">
        <f>IF(N192="základní",J192,0)</f>
        <v>0</v>
      </c>
      <c r="BF192" s="298">
        <f>IF(N192="snížená",J192,0)</f>
        <v>0</v>
      </c>
      <c r="BG192" s="298">
        <f>IF(N192="zákl. přenesená",J192,0)</f>
        <v>0</v>
      </c>
      <c r="BH192" s="298">
        <f>IF(N192="sníž. přenesená",J192,0)</f>
        <v>0</v>
      </c>
      <c r="BI192" s="298">
        <f>IF(N192="nulová",J192,0)</f>
        <v>0</v>
      </c>
      <c r="BJ192" s="134" t="s">
        <v>73</v>
      </c>
      <c r="BK192" s="298">
        <f>ROUND(I192*H192,2)</f>
        <v>0</v>
      </c>
      <c r="BL192" s="134" t="s">
        <v>256</v>
      </c>
      <c r="BM192" s="297" t="s">
        <v>363</v>
      </c>
    </row>
    <row r="193" spans="2:65" s="150" customFormat="1">
      <c r="B193" s="149"/>
      <c r="D193" s="299" t="s">
        <v>194</v>
      </c>
      <c r="F193" s="300" t="s">
        <v>364</v>
      </c>
      <c r="L193" s="149"/>
      <c r="M193" s="301"/>
      <c r="T193" s="190"/>
      <c r="AT193" s="134" t="s">
        <v>194</v>
      </c>
      <c r="AU193" s="134" t="s">
        <v>75</v>
      </c>
    </row>
    <row r="194" spans="2:65" s="276" customFormat="1" ht="22.8" customHeight="1">
      <c r="B194" s="275"/>
      <c r="D194" s="277" t="s">
        <v>64</v>
      </c>
      <c r="E194" s="285" t="s">
        <v>365</v>
      </c>
      <c r="F194" s="285" t="s">
        <v>366</v>
      </c>
      <c r="J194" s="286">
        <f>BK194</f>
        <v>0</v>
      </c>
      <c r="L194" s="275"/>
      <c r="M194" s="280"/>
      <c r="P194" s="281">
        <f>SUM(P195:P217)</f>
        <v>47.132604999999998</v>
      </c>
      <c r="R194" s="281">
        <f>SUM(R195:R217)</f>
        <v>1.435109</v>
      </c>
      <c r="T194" s="282">
        <f>SUM(T195:T217)</f>
        <v>3.7125010000000001</v>
      </c>
      <c r="AR194" s="277" t="s">
        <v>75</v>
      </c>
      <c r="AT194" s="283" t="s">
        <v>64</v>
      </c>
      <c r="AU194" s="283" t="s">
        <v>73</v>
      </c>
      <c r="AY194" s="277" t="s">
        <v>185</v>
      </c>
      <c r="BK194" s="284">
        <f>SUM(BK195:BK217)</f>
        <v>0</v>
      </c>
    </row>
    <row r="195" spans="2:65" s="150" customFormat="1" ht="24.15" customHeight="1">
      <c r="B195" s="149"/>
      <c r="C195" s="287" t="s">
        <v>367</v>
      </c>
      <c r="D195" s="287" t="s">
        <v>187</v>
      </c>
      <c r="E195" s="288" t="s">
        <v>368</v>
      </c>
      <c r="F195" s="289" t="s">
        <v>369</v>
      </c>
      <c r="G195" s="290" t="s">
        <v>224</v>
      </c>
      <c r="H195" s="291">
        <v>50.68</v>
      </c>
      <c r="I195" s="128"/>
      <c r="J195" s="292">
        <f>ROUND(I195*H195,2)</f>
        <v>0</v>
      </c>
      <c r="K195" s="289" t="s">
        <v>191</v>
      </c>
      <c r="L195" s="149"/>
      <c r="M195" s="293" t="s">
        <v>3</v>
      </c>
      <c r="N195" s="294" t="s">
        <v>36</v>
      </c>
      <c r="O195" s="295">
        <v>2.4E-2</v>
      </c>
      <c r="P195" s="295">
        <f>O195*H195</f>
        <v>1.2163200000000001</v>
      </c>
      <c r="Q195" s="295">
        <v>0</v>
      </c>
      <c r="R195" s="295">
        <f>Q195*H195</f>
        <v>0</v>
      </c>
      <c r="S195" s="295">
        <v>0</v>
      </c>
      <c r="T195" s="296">
        <f>S195*H195</f>
        <v>0</v>
      </c>
      <c r="AR195" s="297" t="s">
        <v>256</v>
      </c>
      <c r="AT195" s="297" t="s">
        <v>187</v>
      </c>
      <c r="AU195" s="297" t="s">
        <v>75</v>
      </c>
      <c r="AY195" s="134" t="s">
        <v>185</v>
      </c>
      <c r="BE195" s="298">
        <f>IF(N195="základní",J195,0)</f>
        <v>0</v>
      </c>
      <c r="BF195" s="298">
        <f>IF(N195="snížená",J195,0)</f>
        <v>0</v>
      </c>
      <c r="BG195" s="298">
        <f>IF(N195="zákl. přenesená",J195,0)</f>
        <v>0</v>
      </c>
      <c r="BH195" s="298">
        <f>IF(N195="sníž. přenesená",J195,0)</f>
        <v>0</v>
      </c>
      <c r="BI195" s="298">
        <f>IF(N195="nulová",J195,0)</f>
        <v>0</v>
      </c>
      <c r="BJ195" s="134" t="s">
        <v>73</v>
      </c>
      <c r="BK195" s="298">
        <f>ROUND(I195*H195,2)</f>
        <v>0</v>
      </c>
      <c r="BL195" s="134" t="s">
        <v>256</v>
      </c>
      <c r="BM195" s="297" t="s">
        <v>370</v>
      </c>
    </row>
    <row r="196" spans="2:65" s="150" customFormat="1">
      <c r="B196" s="149"/>
      <c r="D196" s="299" t="s">
        <v>194</v>
      </c>
      <c r="F196" s="300" t="s">
        <v>371</v>
      </c>
      <c r="L196" s="149"/>
      <c r="M196" s="301"/>
      <c r="T196" s="190"/>
      <c r="AT196" s="134" t="s">
        <v>194</v>
      </c>
      <c r="AU196" s="134" t="s">
        <v>75</v>
      </c>
    </row>
    <row r="197" spans="2:65" s="303" customFormat="1">
      <c r="B197" s="302"/>
      <c r="D197" s="304" t="s">
        <v>196</v>
      </c>
      <c r="E197" s="305" t="s">
        <v>3</v>
      </c>
      <c r="F197" s="306" t="s">
        <v>197</v>
      </c>
      <c r="H197" s="305" t="s">
        <v>3</v>
      </c>
      <c r="L197" s="302"/>
      <c r="M197" s="307"/>
      <c r="T197" s="308"/>
      <c r="AT197" s="305" t="s">
        <v>196</v>
      </c>
      <c r="AU197" s="305" t="s">
        <v>75</v>
      </c>
      <c r="AV197" s="303" t="s">
        <v>73</v>
      </c>
      <c r="AW197" s="303" t="s">
        <v>27</v>
      </c>
      <c r="AX197" s="303" t="s">
        <v>65</v>
      </c>
      <c r="AY197" s="305" t="s">
        <v>185</v>
      </c>
    </row>
    <row r="198" spans="2:65" s="303" customFormat="1">
      <c r="B198" s="302"/>
      <c r="D198" s="304" t="s">
        <v>196</v>
      </c>
      <c r="E198" s="305" t="s">
        <v>3</v>
      </c>
      <c r="F198" s="306" t="s">
        <v>372</v>
      </c>
      <c r="H198" s="305" t="s">
        <v>3</v>
      </c>
      <c r="L198" s="302"/>
      <c r="M198" s="307"/>
      <c r="T198" s="308"/>
      <c r="AT198" s="305" t="s">
        <v>196</v>
      </c>
      <c r="AU198" s="305" t="s">
        <v>75</v>
      </c>
      <c r="AV198" s="303" t="s">
        <v>73</v>
      </c>
      <c r="AW198" s="303" t="s">
        <v>27</v>
      </c>
      <c r="AX198" s="303" t="s">
        <v>65</v>
      </c>
      <c r="AY198" s="305" t="s">
        <v>185</v>
      </c>
    </row>
    <row r="199" spans="2:65" s="310" customFormat="1">
      <c r="B199" s="309"/>
      <c r="D199" s="304" t="s">
        <v>196</v>
      </c>
      <c r="E199" s="311" t="s">
        <v>3</v>
      </c>
      <c r="F199" s="312" t="s">
        <v>124</v>
      </c>
      <c r="H199" s="313">
        <v>50.68</v>
      </c>
      <c r="L199" s="309"/>
      <c r="M199" s="314"/>
      <c r="T199" s="315"/>
      <c r="AT199" s="316" t="s">
        <v>196</v>
      </c>
      <c r="AU199" s="316" t="s">
        <v>75</v>
      </c>
      <c r="AV199" s="310" t="s">
        <v>75</v>
      </c>
      <c r="AW199" s="310" t="s">
        <v>27</v>
      </c>
      <c r="AX199" s="310" t="s">
        <v>73</v>
      </c>
      <c r="AY199" s="316" t="s">
        <v>185</v>
      </c>
    </row>
    <row r="200" spans="2:65" s="150" customFormat="1" ht="24.15" customHeight="1">
      <c r="B200" s="149"/>
      <c r="C200" s="287" t="s">
        <v>373</v>
      </c>
      <c r="D200" s="287" t="s">
        <v>187</v>
      </c>
      <c r="E200" s="288" t="s">
        <v>374</v>
      </c>
      <c r="F200" s="289" t="s">
        <v>375</v>
      </c>
      <c r="G200" s="290" t="s">
        <v>224</v>
      </c>
      <c r="H200" s="291">
        <v>50.68</v>
      </c>
      <c r="I200" s="128"/>
      <c r="J200" s="292">
        <f>ROUND(I200*H200,2)</f>
        <v>0</v>
      </c>
      <c r="K200" s="289" t="s">
        <v>191</v>
      </c>
      <c r="L200" s="149"/>
      <c r="M200" s="293" t="s">
        <v>3</v>
      </c>
      <c r="N200" s="294" t="s">
        <v>36</v>
      </c>
      <c r="O200" s="295">
        <v>4.3999999999999997E-2</v>
      </c>
      <c r="P200" s="295">
        <f>O200*H200</f>
        <v>2.2299199999999999</v>
      </c>
      <c r="Q200" s="295">
        <v>2.9999999999999997E-4</v>
      </c>
      <c r="R200" s="295">
        <f>Q200*H200</f>
        <v>1.5203999999999999E-2</v>
      </c>
      <c r="S200" s="295">
        <v>0</v>
      </c>
      <c r="T200" s="296">
        <f>S200*H200</f>
        <v>0</v>
      </c>
      <c r="AR200" s="297" t="s">
        <v>256</v>
      </c>
      <c r="AT200" s="297" t="s">
        <v>187</v>
      </c>
      <c r="AU200" s="297" t="s">
        <v>75</v>
      </c>
      <c r="AY200" s="134" t="s">
        <v>185</v>
      </c>
      <c r="BE200" s="298">
        <f>IF(N200="základní",J200,0)</f>
        <v>0</v>
      </c>
      <c r="BF200" s="298">
        <f>IF(N200="snížená",J200,0)</f>
        <v>0</v>
      </c>
      <c r="BG200" s="298">
        <f>IF(N200="zákl. přenesená",J200,0)</f>
        <v>0</v>
      </c>
      <c r="BH200" s="298">
        <f>IF(N200="sníž. přenesená",J200,0)</f>
        <v>0</v>
      </c>
      <c r="BI200" s="298">
        <f>IF(N200="nulová",J200,0)</f>
        <v>0</v>
      </c>
      <c r="BJ200" s="134" t="s">
        <v>73</v>
      </c>
      <c r="BK200" s="298">
        <f>ROUND(I200*H200,2)</f>
        <v>0</v>
      </c>
      <c r="BL200" s="134" t="s">
        <v>256</v>
      </c>
      <c r="BM200" s="297" t="s">
        <v>376</v>
      </c>
    </row>
    <row r="201" spans="2:65" s="150" customFormat="1">
      <c r="B201" s="149"/>
      <c r="D201" s="299" t="s">
        <v>194</v>
      </c>
      <c r="F201" s="300" t="s">
        <v>377</v>
      </c>
      <c r="L201" s="149"/>
      <c r="M201" s="301"/>
      <c r="T201" s="190"/>
      <c r="AT201" s="134" t="s">
        <v>194</v>
      </c>
      <c r="AU201" s="134" t="s">
        <v>75</v>
      </c>
    </row>
    <row r="202" spans="2:65" s="150" customFormat="1" ht="37.799999999999997" customHeight="1">
      <c r="B202" s="149"/>
      <c r="C202" s="287" t="s">
        <v>378</v>
      </c>
      <c r="D202" s="287" t="s">
        <v>187</v>
      </c>
      <c r="E202" s="288" t="s">
        <v>379</v>
      </c>
      <c r="F202" s="289" t="s">
        <v>380</v>
      </c>
      <c r="G202" s="290" t="s">
        <v>224</v>
      </c>
      <c r="H202" s="291">
        <v>50.68</v>
      </c>
      <c r="I202" s="128"/>
      <c r="J202" s="292">
        <f>ROUND(I202*H202,2)</f>
        <v>0</v>
      </c>
      <c r="K202" s="289" t="s">
        <v>191</v>
      </c>
      <c r="L202" s="149"/>
      <c r="M202" s="293" t="s">
        <v>3</v>
      </c>
      <c r="N202" s="294" t="s">
        <v>36</v>
      </c>
      <c r="O202" s="295">
        <v>0.192</v>
      </c>
      <c r="P202" s="295">
        <f>O202*H202</f>
        <v>9.7305600000000005</v>
      </c>
      <c r="Q202" s="295">
        <v>4.5500000000000002E-3</v>
      </c>
      <c r="R202" s="295">
        <f>Q202*H202</f>
        <v>0.23059400000000002</v>
      </c>
      <c r="S202" s="295">
        <v>0</v>
      </c>
      <c r="T202" s="296">
        <f>S202*H202</f>
        <v>0</v>
      </c>
      <c r="AR202" s="297" t="s">
        <v>256</v>
      </c>
      <c r="AT202" s="297" t="s">
        <v>187</v>
      </c>
      <c r="AU202" s="297" t="s">
        <v>75</v>
      </c>
      <c r="AY202" s="134" t="s">
        <v>185</v>
      </c>
      <c r="BE202" s="298">
        <f>IF(N202="základní",J202,0)</f>
        <v>0</v>
      </c>
      <c r="BF202" s="298">
        <f>IF(N202="snížená",J202,0)</f>
        <v>0</v>
      </c>
      <c r="BG202" s="298">
        <f>IF(N202="zákl. přenesená",J202,0)</f>
        <v>0</v>
      </c>
      <c r="BH202" s="298">
        <f>IF(N202="sníž. přenesená",J202,0)</f>
        <v>0</v>
      </c>
      <c r="BI202" s="298">
        <f>IF(N202="nulová",J202,0)</f>
        <v>0</v>
      </c>
      <c r="BJ202" s="134" t="s">
        <v>73</v>
      </c>
      <c r="BK202" s="298">
        <f>ROUND(I202*H202,2)</f>
        <v>0</v>
      </c>
      <c r="BL202" s="134" t="s">
        <v>256</v>
      </c>
      <c r="BM202" s="297" t="s">
        <v>381</v>
      </c>
    </row>
    <row r="203" spans="2:65" s="150" customFormat="1">
      <c r="B203" s="149"/>
      <c r="D203" s="299" t="s">
        <v>194</v>
      </c>
      <c r="F203" s="300" t="s">
        <v>382</v>
      </c>
      <c r="L203" s="149"/>
      <c r="M203" s="301"/>
      <c r="T203" s="190"/>
      <c r="AT203" s="134" t="s">
        <v>194</v>
      </c>
      <c r="AU203" s="134" t="s">
        <v>75</v>
      </c>
    </row>
    <row r="204" spans="2:65" s="150" customFormat="1" ht="37.799999999999997" customHeight="1">
      <c r="B204" s="149"/>
      <c r="C204" s="287" t="s">
        <v>383</v>
      </c>
      <c r="D204" s="287" t="s">
        <v>187</v>
      </c>
      <c r="E204" s="288" t="s">
        <v>384</v>
      </c>
      <c r="F204" s="289" t="s">
        <v>385</v>
      </c>
      <c r="G204" s="290" t="s">
        <v>386</v>
      </c>
      <c r="H204" s="291">
        <v>47.27</v>
      </c>
      <c r="I204" s="128"/>
      <c r="J204" s="292">
        <f>ROUND(I204*H204,2)</f>
        <v>0</v>
      </c>
      <c r="K204" s="289" t="s">
        <v>191</v>
      </c>
      <c r="L204" s="149"/>
      <c r="M204" s="293" t="s">
        <v>3</v>
      </c>
      <c r="N204" s="294" t="s">
        <v>36</v>
      </c>
      <c r="O204" s="295">
        <v>0.161</v>
      </c>
      <c r="P204" s="295">
        <f>O204*H204</f>
        <v>7.6104700000000003</v>
      </c>
      <c r="Q204" s="295">
        <v>2.9999999999999997E-4</v>
      </c>
      <c r="R204" s="295">
        <f>Q204*H204</f>
        <v>1.4180999999999999E-2</v>
      </c>
      <c r="S204" s="295">
        <v>0</v>
      </c>
      <c r="T204" s="296">
        <f>S204*H204</f>
        <v>0</v>
      </c>
      <c r="AR204" s="297" t="s">
        <v>256</v>
      </c>
      <c r="AT204" s="297" t="s">
        <v>187</v>
      </c>
      <c r="AU204" s="297" t="s">
        <v>75</v>
      </c>
      <c r="AY204" s="134" t="s">
        <v>185</v>
      </c>
      <c r="BE204" s="298">
        <f>IF(N204="základní",J204,0)</f>
        <v>0</v>
      </c>
      <c r="BF204" s="298">
        <f>IF(N204="snížená",J204,0)</f>
        <v>0</v>
      </c>
      <c r="BG204" s="298">
        <f>IF(N204="zákl. přenesená",J204,0)</f>
        <v>0</v>
      </c>
      <c r="BH204" s="298">
        <f>IF(N204="sníž. přenesená",J204,0)</f>
        <v>0</v>
      </c>
      <c r="BI204" s="298">
        <f>IF(N204="nulová",J204,0)</f>
        <v>0</v>
      </c>
      <c r="BJ204" s="134" t="s">
        <v>73</v>
      </c>
      <c r="BK204" s="298">
        <f>ROUND(I204*H204,2)</f>
        <v>0</v>
      </c>
      <c r="BL204" s="134" t="s">
        <v>256</v>
      </c>
      <c r="BM204" s="297" t="s">
        <v>387</v>
      </c>
    </row>
    <row r="205" spans="2:65" s="150" customFormat="1">
      <c r="B205" s="149"/>
      <c r="D205" s="299" t="s">
        <v>194</v>
      </c>
      <c r="F205" s="300" t="s">
        <v>388</v>
      </c>
      <c r="L205" s="149"/>
      <c r="M205" s="301"/>
      <c r="T205" s="190"/>
      <c r="AT205" s="134" t="s">
        <v>194</v>
      </c>
      <c r="AU205" s="134" t="s">
        <v>75</v>
      </c>
    </row>
    <row r="206" spans="2:65" s="303" customFormat="1">
      <c r="B206" s="302"/>
      <c r="D206" s="304" t="s">
        <v>196</v>
      </c>
      <c r="E206" s="305" t="s">
        <v>3</v>
      </c>
      <c r="F206" s="306" t="s">
        <v>197</v>
      </c>
      <c r="H206" s="305" t="s">
        <v>3</v>
      </c>
      <c r="L206" s="302"/>
      <c r="M206" s="307"/>
      <c r="T206" s="308"/>
      <c r="AT206" s="305" t="s">
        <v>196</v>
      </c>
      <c r="AU206" s="305" t="s">
        <v>75</v>
      </c>
      <c r="AV206" s="303" t="s">
        <v>73</v>
      </c>
      <c r="AW206" s="303" t="s">
        <v>27</v>
      </c>
      <c r="AX206" s="303" t="s">
        <v>65</v>
      </c>
      <c r="AY206" s="305" t="s">
        <v>185</v>
      </c>
    </row>
    <row r="207" spans="2:65" s="303" customFormat="1">
      <c r="B207" s="302"/>
      <c r="D207" s="304" t="s">
        <v>196</v>
      </c>
      <c r="E207" s="305" t="s">
        <v>3</v>
      </c>
      <c r="F207" s="306" t="s">
        <v>389</v>
      </c>
      <c r="H207" s="305" t="s">
        <v>3</v>
      </c>
      <c r="L207" s="302"/>
      <c r="M207" s="307"/>
      <c r="T207" s="308"/>
      <c r="AT207" s="305" t="s">
        <v>196</v>
      </c>
      <c r="AU207" s="305" t="s">
        <v>75</v>
      </c>
      <c r="AV207" s="303" t="s">
        <v>73</v>
      </c>
      <c r="AW207" s="303" t="s">
        <v>27</v>
      </c>
      <c r="AX207" s="303" t="s">
        <v>65</v>
      </c>
      <c r="AY207" s="305" t="s">
        <v>185</v>
      </c>
    </row>
    <row r="208" spans="2:65" s="310" customFormat="1">
      <c r="B208" s="309"/>
      <c r="D208" s="304" t="s">
        <v>196</v>
      </c>
      <c r="E208" s="311" t="s">
        <v>3</v>
      </c>
      <c r="F208" s="312" t="s">
        <v>127</v>
      </c>
      <c r="H208" s="313">
        <v>47.27</v>
      </c>
      <c r="L208" s="309"/>
      <c r="M208" s="314"/>
      <c r="T208" s="315"/>
      <c r="AT208" s="316" t="s">
        <v>196</v>
      </c>
      <c r="AU208" s="316" t="s">
        <v>75</v>
      </c>
      <c r="AV208" s="310" t="s">
        <v>75</v>
      </c>
      <c r="AW208" s="310" t="s">
        <v>27</v>
      </c>
      <c r="AX208" s="310" t="s">
        <v>73</v>
      </c>
      <c r="AY208" s="316" t="s">
        <v>185</v>
      </c>
    </row>
    <row r="209" spans="2:65" s="150" customFormat="1" ht="24.15" customHeight="1">
      <c r="B209" s="149"/>
      <c r="C209" s="317" t="s">
        <v>390</v>
      </c>
      <c r="D209" s="317" t="s">
        <v>206</v>
      </c>
      <c r="E209" s="318" t="s">
        <v>391</v>
      </c>
      <c r="F209" s="319" t="s">
        <v>392</v>
      </c>
      <c r="G209" s="320" t="s">
        <v>224</v>
      </c>
      <c r="H209" s="321">
        <v>53.414999999999999</v>
      </c>
      <c r="I209" s="129"/>
      <c r="J209" s="322">
        <f>ROUND(I209*H209,2)</f>
        <v>0</v>
      </c>
      <c r="K209" s="319" t="s">
        <v>191</v>
      </c>
      <c r="L209" s="323"/>
      <c r="M209" s="324" t="s">
        <v>3</v>
      </c>
      <c r="N209" s="325" t="s">
        <v>36</v>
      </c>
      <c r="O209" s="295">
        <v>0</v>
      </c>
      <c r="P209" s="295">
        <f>O209*H209</f>
        <v>0</v>
      </c>
      <c r="Q209" s="295">
        <v>2.1999999999999999E-2</v>
      </c>
      <c r="R209" s="295">
        <f>Q209*H209</f>
        <v>1.17513</v>
      </c>
      <c r="S209" s="295">
        <v>0</v>
      </c>
      <c r="T209" s="296">
        <f>S209*H209</f>
        <v>0</v>
      </c>
      <c r="AR209" s="297" t="s">
        <v>333</v>
      </c>
      <c r="AT209" s="297" t="s">
        <v>206</v>
      </c>
      <c r="AU209" s="297" t="s">
        <v>75</v>
      </c>
      <c r="AY209" s="134" t="s">
        <v>185</v>
      </c>
      <c r="BE209" s="298">
        <f>IF(N209="základní",J209,0)</f>
        <v>0</v>
      </c>
      <c r="BF209" s="298">
        <f>IF(N209="snížená",J209,0)</f>
        <v>0</v>
      </c>
      <c r="BG209" s="298">
        <f>IF(N209="zákl. přenesená",J209,0)</f>
        <v>0</v>
      </c>
      <c r="BH209" s="298">
        <f>IF(N209="sníž. přenesená",J209,0)</f>
        <v>0</v>
      </c>
      <c r="BI209" s="298">
        <f>IF(N209="nulová",J209,0)</f>
        <v>0</v>
      </c>
      <c r="BJ209" s="134" t="s">
        <v>73</v>
      </c>
      <c r="BK209" s="298">
        <f>ROUND(I209*H209,2)</f>
        <v>0</v>
      </c>
      <c r="BL209" s="134" t="s">
        <v>256</v>
      </c>
      <c r="BM209" s="297" t="s">
        <v>393</v>
      </c>
    </row>
    <row r="210" spans="2:65" s="310" customFormat="1">
      <c r="B210" s="309"/>
      <c r="D210" s="304" t="s">
        <v>196</v>
      </c>
      <c r="F210" s="311" t="s">
        <v>394</v>
      </c>
      <c r="H210" s="313">
        <v>53.414999999999999</v>
      </c>
      <c r="L210" s="309"/>
      <c r="M210" s="314"/>
      <c r="T210" s="315"/>
      <c r="AT210" s="316" t="s">
        <v>196</v>
      </c>
      <c r="AU210" s="316" t="s">
        <v>75</v>
      </c>
      <c r="AV210" s="310" t="s">
        <v>75</v>
      </c>
      <c r="AW210" s="310" t="s">
        <v>4</v>
      </c>
      <c r="AX210" s="310" t="s">
        <v>73</v>
      </c>
      <c r="AY210" s="316" t="s">
        <v>185</v>
      </c>
    </row>
    <row r="211" spans="2:65" s="150" customFormat="1" ht="16.5" customHeight="1">
      <c r="B211" s="149"/>
      <c r="C211" s="287" t="s">
        <v>395</v>
      </c>
      <c r="D211" s="287" t="s">
        <v>187</v>
      </c>
      <c r="E211" s="288" t="s">
        <v>396</v>
      </c>
      <c r="F211" s="289" t="s">
        <v>397</v>
      </c>
      <c r="G211" s="290" t="s">
        <v>224</v>
      </c>
      <c r="H211" s="291">
        <v>105.17</v>
      </c>
      <c r="I211" s="128"/>
      <c r="J211" s="292">
        <f>ROUND(I211*H211,2)</f>
        <v>0</v>
      </c>
      <c r="K211" s="289" t="s">
        <v>191</v>
      </c>
      <c r="L211" s="149"/>
      <c r="M211" s="293" t="s">
        <v>3</v>
      </c>
      <c r="N211" s="294" t="s">
        <v>36</v>
      </c>
      <c r="O211" s="295">
        <v>0.23899999999999999</v>
      </c>
      <c r="P211" s="295">
        <f>O211*H211</f>
        <v>25.135629999999999</v>
      </c>
      <c r="Q211" s="295">
        <v>0</v>
      </c>
      <c r="R211" s="295">
        <f>Q211*H211</f>
        <v>0</v>
      </c>
      <c r="S211" s="295">
        <v>3.5299999999999998E-2</v>
      </c>
      <c r="T211" s="296">
        <f>S211*H211</f>
        <v>3.7125010000000001</v>
      </c>
      <c r="AR211" s="297" t="s">
        <v>192</v>
      </c>
      <c r="AT211" s="297" t="s">
        <v>187</v>
      </c>
      <c r="AU211" s="297" t="s">
        <v>75</v>
      </c>
      <c r="AY211" s="134" t="s">
        <v>185</v>
      </c>
      <c r="BE211" s="298">
        <f>IF(N211="základní",J211,0)</f>
        <v>0</v>
      </c>
      <c r="BF211" s="298">
        <f>IF(N211="snížená",J211,0)</f>
        <v>0</v>
      </c>
      <c r="BG211" s="298">
        <f>IF(N211="zákl. přenesená",J211,0)</f>
        <v>0</v>
      </c>
      <c r="BH211" s="298">
        <f>IF(N211="sníž. přenesená",J211,0)</f>
        <v>0</v>
      </c>
      <c r="BI211" s="298">
        <f>IF(N211="nulová",J211,0)</f>
        <v>0</v>
      </c>
      <c r="BJ211" s="134" t="s">
        <v>73</v>
      </c>
      <c r="BK211" s="298">
        <f>ROUND(I211*H211,2)</f>
        <v>0</v>
      </c>
      <c r="BL211" s="134" t="s">
        <v>192</v>
      </c>
      <c r="BM211" s="297" t="s">
        <v>398</v>
      </c>
    </row>
    <row r="212" spans="2:65" s="150" customFormat="1">
      <c r="B212" s="149"/>
      <c r="D212" s="299" t="s">
        <v>194</v>
      </c>
      <c r="F212" s="300" t="s">
        <v>399</v>
      </c>
      <c r="L212" s="149"/>
      <c r="M212" s="301"/>
      <c r="T212" s="190"/>
      <c r="AT212" s="134" t="s">
        <v>194</v>
      </c>
      <c r="AU212" s="134" t="s">
        <v>75</v>
      </c>
    </row>
    <row r="213" spans="2:65" s="303" customFormat="1">
      <c r="B213" s="302"/>
      <c r="D213" s="304" t="s">
        <v>196</v>
      </c>
      <c r="E213" s="305" t="s">
        <v>3</v>
      </c>
      <c r="F213" s="306" t="s">
        <v>197</v>
      </c>
      <c r="H213" s="305" t="s">
        <v>3</v>
      </c>
      <c r="L213" s="302"/>
      <c r="M213" s="307"/>
      <c r="T213" s="308"/>
      <c r="AT213" s="305" t="s">
        <v>196</v>
      </c>
      <c r="AU213" s="305" t="s">
        <v>75</v>
      </c>
      <c r="AV213" s="303" t="s">
        <v>73</v>
      </c>
      <c r="AW213" s="303" t="s">
        <v>27</v>
      </c>
      <c r="AX213" s="303" t="s">
        <v>65</v>
      </c>
      <c r="AY213" s="305" t="s">
        <v>185</v>
      </c>
    </row>
    <row r="214" spans="2:65" s="303" customFormat="1">
      <c r="B214" s="302"/>
      <c r="D214" s="304" t="s">
        <v>196</v>
      </c>
      <c r="E214" s="305" t="s">
        <v>3</v>
      </c>
      <c r="F214" s="306" t="s">
        <v>400</v>
      </c>
      <c r="H214" s="305" t="s">
        <v>3</v>
      </c>
      <c r="L214" s="302"/>
      <c r="M214" s="307"/>
      <c r="T214" s="308"/>
      <c r="AT214" s="305" t="s">
        <v>196</v>
      </c>
      <c r="AU214" s="305" t="s">
        <v>75</v>
      </c>
      <c r="AV214" s="303" t="s">
        <v>73</v>
      </c>
      <c r="AW214" s="303" t="s">
        <v>27</v>
      </c>
      <c r="AX214" s="303" t="s">
        <v>65</v>
      </c>
      <c r="AY214" s="305" t="s">
        <v>185</v>
      </c>
    </row>
    <row r="215" spans="2:65" s="310" customFormat="1">
      <c r="B215" s="309"/>
      <c r="D215" s="304" t="s">
        <v>196</v>
      </c>
      <c r="E215" s="311" t="s">
        <v>3</v>
      </c>
      <c r="F215" s="312" t="s">
        <v>104</v>
      </c>
      <c r="H215" s="313">
        <v>105.17</v>
      </c>
      <c r="L215" s="309"/>
      <c r="M215" s="314"/>
      <c r="T215" s="315"/>
      <c r="AT215" s="316" t="s">
        <v>196</v>
      </c>
      <c r="AU215" s="316" t="s">
        <v>75</v>
      </c>
      <c r="AV215" s="310" t="s">
        <v>75</v>
      </c>
      <c r="AW215" s="310" t="s">
        <v>27</v>
      </c>
      <c r="AX215" s="310" t="s">
        <v>73</v>
      </c>
      <c r="AY215" s="316" t="s">
        <v>185</v>
      </c>
    </row>
    <row r="216" spans="2:65" s="150" customFormat="1" ht="49.05" customHeight="1">
      <c r="B216" s="149"/>
      <c r="C216" s="287" t="s">
        <v>401</v>
      </c>
      <c r="D216" s="287" t="s">
        <v>187</v>
      </c>
      <c r="E216" s="288" t="s">
        <v>402</v>
      </c>
      <c r="F216" s="289" t="s">
        <v>403</v>
      </c>
      <c r="G216" s="290" t="s">
        <v>232</v>
      </c>
      <c r="H216" s="291">
        <v>1.4350000000000001</v>
      </c>
      <c r="I216" s="128"/>
      <c r="J216" s="292">
        <f>ROUND(I216*H216,2)</f>
        <v>0</v>
      </c>
      <c r="K216" s="289" t="s">
        <v>191</v>
      </c>
      <c r="L216" s="149"/>
      <c r="M216" s="293" t="s">
        <v>3</v>
      </c>
      <c r="N216" s="294" t="s">
        <v>36</v>
      </c>
      <c r="O216" s="295">
        <v>0.84299999999999997</v>
      </c>
      <c r="P216" s="295">
        <f>O216*H216</f>
        <v>1.209705</v>
      </c>
      <c r="Q216" s="295">
        <v>0</v>
      </c>
      <c r="R216" s="295">
        <f>Q216*H216</f>
        <v>0</v>
      </c>
      <c r="S216" s="295">
        <v>0</v>
      </c>
      <c r="T216" s="296">
        <f>S216*H216</f>
        <v>0</v>
      </c>
      <c r="AR216" s="297" t="s">
        <v>256</v>
      </c>
      <c r="AT216" s="297" t="s">
        <v>187</v>
      </c>
      <c r="AU216" s="297" t="s">
        <v>75</v>
      </c>
      <c r="AY216" s="134" t="s">
        <v>185</v>
      </c>
      <c r="BE216" s="298">
        <f>IF(N216="základní",J216,0)</f>
        <v>0</v>
      </c>
      <c r="BF216" s="298">
        <f>IF(N216="snížená",J216,0)</f>
        <v>0</v>
      </c>
      <c r="BG216" s="298">
        <f>IF(N216="zákl. přenesená",J216,0)</f>
        <v>0</v>
      </c>
      <c r="BH216" s="298">
        <f>IF(N216="sníž. přenesená",J216,0)</f>
        <v>0</v>
      </c>
      <c r="BI216" s="298">
        <f>IF(N216="nulová",J216,0)</f>
        <v>0</v>
      </c>
      <c r="BJ216" s="134" t="s">
        <v>73</v>
      </c>
      <c r="BK216" s="298">
        <f>ROUND(I216*H216,2)</f>
        <v>0</v>
      </c>
      <c r="BL216" s="134" t="s">
        <v>256</v>
      </c>
      <c r="BM216" s="297" t="s">
        <v>404</v>
      </c>
    </row>
    <row r="217" spans="2:65" s="150" customFormat="1">
      <c r="B217" s="149"/>
      <c r="D217" s="299" t="s">
        <v>194</v>
      </c>
      <c r="F217" s="300" t="s">
        <v>405</v>
      </c>
      <c r="L217" s="149"/>
      <c r="M217" s="301"/>
      <c r="T217" s="190"/>
      <c r="AT217" s="134" t="s">
        <v>194</v>
      </c>
      <c r="AU217" s="134" t="s">
        <v>75</v>
      </c>
    </row>
    <row r="218" spans="2:65" s="276" customFormat="1" ht="22.8" customHeight="1">
      <c r="B218" s="275"/>
      <c r="D218" s="277" t="s">
        <v>64</v>
      </c>
      <c r="E218" s="285" t="s">
        <v>406</v>
      </c>
      <c r="F218" s="285" t="s">
        <v>407</v>
      </c>
      <c r="J218" s="286">
        <f>BK218</f>
        <v>0</v>
      </c>
      <c r="L218" s="275"/>
      <c r="M218" s="280"/>
      <c r="P218" s="281">
        <f>SUM(P219:P267)</f>
        <v>108.13757500000001</v>
      </c>
      <c r="R218" s="281">
        <f>SUM(R219:R267)</f>
        <v>1.9864403399999999</v>
      </c>
      <c r="T218" s="282">
        <f>SUM(T219:T267)</f>
        <v>4.9990699999999999E-2</v>
      </c>
      <c r="AR218" s="277" t="s">
        <v>75</v>
      </c>
      <c r="AT218" s="283" t="s">
        <v>64</v>
      </c>
      <c r="AU218" s="283" t="s">
        <v>73</v>
      </c>
      <c r="AY218" s="277" t="s">
        <v>185</v>
      </c>
      <c r="BK218" s="284">
        <f>SUM(BK219:BK267)</f>
        <v>0</v>
      </c>
    </row>
    <row r="219" spans="2:65" s="150" customFormat="1" ht="24.15" customHeight="1">
      <c r="B219" s="149"/>
      <c r="C219" s="287" t="s">
        <v>408</v>
      </c>
      <c r="D219" s="287" t="s">
        <v>187</v>
      </c>
      <c r="E219" s="288" t="s">
        <v>409</v>
      </c>
      <c r="F219" s="289" t="s">
        <v>410</v>
      </c>
      <c r="G219" s="290" t="s">
        <v>224</v>
      </c>
      <c r="H219" s="291">
        <v>15.17</v>
      </c>
      <c r="I219" s="128"/>
      <c r="J219" s="292">
        <f>ROUND(I219*H219,2)</f>
        <v>0</v>
      </c>
      <c r="K219" s="289" t="s">
        <v>191</v>
      </c>
      <c r="L219" s="149"/>
      <c r="M219" s="293" t="s">
        <v>3</v>
      </c>
      <c r="N219" s="294" t="s">
        <v>36</v>
      </c>
      <c r="O219" s="295">
        <v>0.105</v>
      </c>
      <c r="P219" s="295">
        <f>O219*H219</f>
        <v>1.5928499999999999</v>
      </c>
      <c r="Q219" s="295">
        <v>0</v>
      </c>
      <c r="R219" s="295">
        <f>Q219*H219</f>
        <v>0</v>
      </c>
      <c r="S219" s="295">
        <v>2.5000000000000001E-3</v>
      </c>
      <c r="T219" s="296">
        <f>S219*H219</f>
        <v>3.7925E-2</v>
      </c>
      <c r="AR219" s="297" t="s">
        <v>256</v>
      </c>
      <c r="AT219" s="297" t="s">
        <v>187</v>
      </c>
      <c r="AU219" s="297" t="s">
        <v>75</v>
      </c>
      <c r="AY219" s="134" t="s">
        <v>185</v>
      </c>
      <c r="BE219" s="298">
        <f>IF(N219="základní",J219,0)</f>
        <v>0</v>
      </c>
      <c r="BF219" s="298">
        <f>IF(N219="snížená",J219,0)</f>
        <v>0</v>
      </c>
      <c r="BG219" s="298">
        <f>IF(N219="zákl. přenesená",J219,0)</f>
        <v>0</v>
      </c>
      <c r="BH219" s="298">
        <f>IF(N219="sníž. přenesená",J219,0)</f>
        <v>0</v>
      </c>
      <c r="BI219" s="298">
        <f>IF(N219="nulová",J219,0)</f>
        <v>0</v>
      </c>
      <c r="BJ219" s="134" t="s">
        <v>73</v>
      </c>
      <c r="BK219" s="298">
        <f>ROUND(I219*H219,2)</f>
        <v>0</v>
      </c>
      <c r="BL219" s="134" t="s">
        <v>256</v>
      </c>
      <c r="BM219" s="297" t="s">
        <v>411</v>
      </c>
    </row>
    <row r="220" spans="2:65" s="150" customFormat="1">
      <c r="B220" s="149"/>
      <c r="D220" s="299" t="s">
        <v>194</v>
      </c>
      <c r="F220" s="300" t="s">
        <v>412</v>
      </c>
      <c r="L220" s="149"/>
      <c r="M220" s="301"/>
      <c r="T220" s="190"/>
      <c r="AT220" s="134" t="s">
        <v>194</v>
      </c>
      <c r="AU220" s="134" t="s">
        <v>75</v>
      </c>
    </row>
    <row r="221" spans="2:65" s="303" customFormat="1">
      <c r="B221" s="302"/>
      <c r="D221" s="304" t="s">
        <v>196</v>
      </c>
      <c r="E221" s="305" t="s">
        <v>3</v>
      </c>
      <c r="F221" s="306" t="s">
        <v>197</v>
      </c>
      <c r="H221" s="305" t="s">
        <v>3</v>
      </c>
      <c r="L221" s="302"/>
      <c r="M221" s="307"/>
      <c r="T221" s="308"/>
      <c r="AT221" s="305" t="s">
        <v>196</v>
      </c>
      <c r="AU221" s="305" t="s">
        <v>75</v>
      </c>
      <c r="AV221" s="303" t="s">
        <v>73</v>
      </c>
      <c r="AW221" s="303" t="s">
        <v>27</v>
      </c>
      <c r="AX221" s="303" t="s">
        <v>65</v>
      </c>
      <c r="AY221" s="305" t="s">
        <v>185</v>
      </c>
    </row>
    <row r="222" spans="2:65" s="303" customFormat="1">
      <c r="B222" s="302"/>
      <c r="D222" s="304" t="s">
        <v>196</v>
      </c>
      <c r="E222" s="305" t="s">
        <v>3</v>
      </c>
      <c r="F222" s="306" t="s">
        <v>413</v>
      </c>
      <c r="H222" s="305" t="s">
        <v>3</v>
      </c>
      <c r="L222" s="302"/>
      <c r="M222" s="307"/>
      <c r="T222" s="308"/>
      <c r="AT222" s="305" t="s">
        <v>196</v>
      </c>
      <c r="AU222" s="305" t="s">
        <v>75</v>
      </c>
      <c r="AV222" s="303" t="s">
        <v>73</v>
      </c>
      <c r="AW222" s="303" t="s">
        <v>27</v>
      </c>
      <c r="AX222" s="303" t="s">
        <v>65</v>
      </c>
      <c r="AY222" s="305" t="s">
        <v>185</v>
      </c>
    </row>
    <row r="223" spans="2:65" s="310" customFormat="1">
      <c r="B223" s="309"/>
      <c r="D223" s="304" t="s">
        <v>196</v>
      </c>
      <c r="E223" s="311" t="s">
        <v>3</v>
      </c>
      <c r="F223" s="312" t="s">
        <v>83</v>
      </c>
      <c r="H223" s="313">
        <v>15.17</v>
      </c>
      <c r="L223" s="309"/>
      <c r="M223" s="314"/>
      <c r="T223" s="315"/>
      <c r="AT223" s="316" t="s">
        <v>196</v>
      </c>
      <c r="AU223" s="316" t="s">
        <v>75</v>
      </c>
      <c r="AV223" s="310" t="s">
        <v>75</v>
      </c>
      <c r="AW223" s="310" t="s">
        <v>27</v>
      </c>
      <c r="AX223" s="310" t="s">
        <v>73</v>
      </c>
      <c r="AY223" s="316" t="s">
        <v>185</v>
      </c>
    </row>
    <row r="224" spans="2:65" s="150" customFormat="1" ht="24.15" customHeight="1">
      <c r="B224" s="149"/>
      <c r="C224" s="287" t="s">
        <v>414</v>
      </c>
      <c r="D224" s="287" t="s">
        <v>187</v>
      </c>
      <c r="E224" s="288" t="s">
        <v>415</v>
      </c>
      <c r="F224" s="289" t="s">
        <v>416</v>
      </c>
      <c r="G224" s="290" t="s">
        <v>386</v>
      </c>
      <c r="H224" s="291">
        <v>2.82</v>
      </c>
      <c r="I224" s="128"/>
      <c r="J224" s="292">
        <f>ROUND(I224*H224,2)</f>
        <v>0</v>
      </c>
      <c r="K224" s="289" t="s">
        <v>191</v>
      </c>
      <c r="L224" s="149"/>
      <c r="M224" s="293" t="s">
        <v>3</v>
      </c>
      <c r="N224" s="294" t="s">
        <v>36</v>
      </c>
      <c r="O224" s="295">
        <v>0.08</v>
      </c>
      <c r="P224" s="295">
        <f>O224*H224</f>
        <v>0.22559999999999999</v>
      </c>
      <c r="Q224" s="295">
        <v>0</v>
      </c>
      <c r="R224" s="295">
        <f>Q224*H224</f>
        <v>0</v>
      </c>
      <c r="S224" s="295">
        <v>2.3E-3</v>
      </c>
      <c r="T224" s="296">
        <f>S224*H224</f>
        <v>6.4859999999999996E-3</v>
      </c>
      <c r="AR224" s="297" t="s">
        <v>256</v>
      </c>
      <c r="AT224" s="297" t="s">
        <v>187</v>
      </c>
      <c r="AU224" s="297" t="s">
        <v>75</v>
      </c>
      <c r="AY224" s="134" t="s">
        <v>185</v>
      </c>
      <c r="BE224" s="298">
        <f>IF(N224="základní",J224,0)</f>
        <v>0</v>
      </c>
      <c r="BF224" s="298">
        <f>IF(N224="snížená",J224,0)</f>
        <v>0</v>
      </c>
      <c r="BG224" s="298">
        <f>IF(N224="zákl. přenesená",J224,0)</f>
        <v>0</v>
      </c>
      <c r="BH224" s="298">
        <f>IF(N224="sníž. přenesená",J224,0)</f>
        <v>0</v>
      </c>
      <c r="BI224" s="298">
        <f>IF(N224="nulová",J224,0)</f>
        <v>0</v>
      </c>
      <c r="BJ224" s="134" t="s">
        <v>73</v>
      </c>
      <c r="BK224" s="298">
        <f>ROUND(I224*H224,2)</f>
        <v>0</v>
      </c>
      <c r="BL224" s="134" t="s">
        <v>256</v>
      </c>
      <c r="BM224" s="297" t="s">
        <v>417</v>
      </c>
    </row>
    <row r="225" spans="2:65" s="150" customFormat="1">
      <c r="B225" s="149"/>
      <c r="D225" s="299" t="s">
        <v>194</v>
      </c>
      <c r="F225" s="300" t="s">
        <v>418</v>
      </c>
      <c r="L225" s="149"/>
      <c r="M225" s="301"/>
      <c r="T225" s="190"/>
      <c r="AT225" s="134" t="s">
        <v>194</v>
      </c>
      <c r="AU225" s="134" t="s">
        <v>75</v>
      </c>
    </row>
    <row r="226" spans="2:65" s="303" customFormat="1">
      <c r="B226" s="302"/>
      <c r="D226" s="304" t="s">
        <v>196</v>
      </c>
      <c r="E226" s="305" t="s">
        <v>3</v>
      </c>
      <c r="F226" s="306" t="s">
        <v>197</v>
      </c>
      <c r="H226" s="305" t="s">
        <v>3</v>
      </c>
      <c r="L226" s="302"/>
      <c r="M226" s="307"/>
      <c r="T226" s="308"/>
      <c r="AT226" s="305" t="s">
        <v>196</v>
      </c>
      <c r="AU226" s="305" t="s">
        <v>75</v>
      </c>
      <c r="AV226" s="303" t="s">
        <v>73</v>
      </c>
      <c r="AW226" s="303" t="s">
        <v>27</v>
      </c>
      <c r="AX226" s="303" t="s">
        <v>65</v>
      </c>
      <c r="AY226" s="305" t="s">
        <v>185</v>
      </c>
    </row>
    <row r="227" spans="2:65" s="303" customFormat="1">
      <c r="B227" s="302"/>
      <c r="D227" s="304" t="s">
        <v>196</v>
      </c>
      <c r="E227" s="305" t="s">
        <v>3</v>
      </c>
      <c r="F227" s="306" t="s">
        <v>419</v>
      </c>
      <c r="H227" s="305" t="s">
        <v>3</v>
      </c>
      <c r="L227" s="302"/>
      <c r="M227" s="307"/>
      <c r="T227" s="308"/>
      <c r="AT227" s="305" t="s">
        <v>196</v>
      </c>
      <c r="AU227" s="305" t="s">
        <v>75</v>
      </c>
      <c r="AV227" s="303" t="s">
        <v>73</v>
      </c>
      <c r="AW227" s="303" t="s">
        <v>27</v>
      </c>
      <c r="AX227" s="303" t="s">
        <v>65</v>
      </c>
      <c r="AY227" s="305" t="s">
        <v>185</v>
      </c>
    </row>
    <row r="228" spans="2:65" s="310" customFormat="1">
      <c r="B228" s="309"/>
      <c r="D228" s="304" t="s">
        <v>196</v>
      </c>
      <c r="E228" s="311" t="s">
        <v>3</v>
      </c>
      <c r="F228" s="312" t="s">
        <v>87</v>
      </c>
      <c r="H228" s="313">
        <v>2.82</v>
      </c>
      <c r="L228" s="309"/>
      <c r="M228" s="314"/>
      <c r="T228" s="315"/>
      <c r="AT228" s="316" t="s">
        <v>196</v>
      </c>
      <c r="AU228" s="316" t="s">
        <v>75</v>
      </c>
      <c r="AV228" s="310" t="s">
        <v>75</v>
      </c>
      <c r="AW228" s="310" t="s">
        <v>27</v>
      </c>
      <c r="AX228" s="310" t="s">
        <v>73</v>
      </c>
      <c r="AY228" s="316" t="s">
        <v>185</v>
      </c>
    </row>
    <row r="229" spans="2:65" s="150" customFormat="1" ht="21.75" customHeight="1">
      <c r="B229" s="149"/>
      <c r="C229" s="287" t="s">
        <v>420</v>
      </c>
      <c r="D229" s="287" t="s">
        <v>187</v>
      </c>
      <c r="E229" s="288" t="s">
        <v>421</v>
      </c>
      <c r="F229" s="289" t="s">
        <v>422</v>
      </c>
      <c r="G229" s="290" t="s">
        <v>386</v>
      </c>
      <c r="H229" s="291">
        <v>15.779</v>
      </c>
      <c r="I229" s="128"/>
      <c r="J229" s="292">
        <f>ROUND(I229*H229,2)</f>
        <v>0</v>
      </c>
      <c r="K229" s="289" t="s">
        <v>191</v>
      </c>
      <c r="L229" s="149"/>
      <c r="M229" s="293" t="s">
        <v>3</v>
      </c>
      <c r="N229" s="294" t="s">
        <v>36</v>
      </c>
      <c r="O229" s="295">
        <v>3.5000000000000003E-2</v>
      </c>
      <c r="P229" s="295">
        <f>O229*H229</f>
        <v>0.55226500000000001</v>
      </c>
      <c r="Q229" s="295">
        <v>0</v>
      </c>
      <c r="R229" s="295">
        <f>Q229*H229</f>
        <v>0</v>
      </c>
      <c r="S229" s="295">
        <v>2.9999999999999997E-4</v>
      </c>
      <c r="T229" s="296">
        <f>S229*H229</f>
        <v>4.7336999999999995E-3</v>
      </c>
      <c r="AR229" s="297" t="s">
        <v>256</v>
      </c>
      <c r="AT229" s="297" t="s">
        <v>187</v>
      </c>
      <c r="AU229" s="297" t="s">
        <v>75</v>
      </c>
      <c r="AY229" s="134" t="s">
        <v>185</v>
      </c>
      <c r="BE229" s="298">
        <f>IF(N229="základní",J229,0)</f>
        <v>0</v>
      </c>
      <c r="BF229" s="298">
        <f>IF(N229="snížená",J229,0)</f>
        <v>0</v>
      </c>
      <c r="BG229" s="298">
        <f>IF(N229="zákl. přenesená",J229,0)</f>
        <v>0</v>
      </c>
      <c r="BH229" s="298">
        <f>IF(N229="sníž. přenesená",J229,0)</f>
        <v>0</v>
      </c>
      <c r="BI229" s="298">
        <f>IF(N229="nulová",J229,0)</f>
        <v>0</v>
      </c>
      <c r="BJ229" s="134" t="s">
        <v>73</v>
      </c>
      <c r="BK229" s="298">
        <f>ROUND(I229*H229,2)</f>
        <v>0</v>
      </c>
      <c r="BL229" s="134" t="s">
        <v>256</v>
      </c>
      <c r="BM229" s="297" t="s">
        <v>423</v>
      </c>
    </row>
    <row r="230" spans="2:65" s="150" customFormat="1">
      <c r="B230" s="149"/>
      <c r="D230" s="299" t="s">
        <v>194</v>
      </c>
      <c r="F230" s="300" t="s">
        <v>424</v>
      </c>
      <c r="L230" s="149"/>
      <c r="M230" s="301"/>
      <c r="T230" s="190"/>
      <c r="AT230" s="134" t="s">
        <v>194</v>
      </c>
      <c r="AU230" s="134" t="s">
        <v>75</v>
      </c>
    </row>
    <row r="231" spans="2:65" s="303" customFormat="1">
      <c r="B231" s="302"/>
      <c r="D231" s="304" t="s">
        <v>196</v>
      </c>
      <c r="E231" s="305" t="s">
        <v>3</v>
      </c>
      <c r="F231" s="306" t="s">
        <v>197</v>
      </c>
      <c r="H231" s="305" t="s">
        <v>3</v>
      </c>
      <c r="L231" s="302"/>
      <c r="M231" s="307"/>
      <c r="T231" s="308"/>
      <c r="AT231" s="305" t="s">
        <v>196</v>
      </c>
      <c r="AU231" s="305" t="s">
        <v>75</v>
      </c>
      <c r="AV231" s="303" t="s">
        <v>73</v>
      </c>
      <c r="AW231" s="303" t="s">
        <v>27</v>
      </c>
      <c r="AX231" s="303" t="s">
        <v>65</v>
      </c>
      <c r="AY231" s="305" t="s">
        <v>185</v>
      </c>
    </row>
    <row r="232" spans="2:65" s="303" customFormat="1">
      <c r="B232" s="302"/>
      <c r="D232" s="304" t="s">
        <v>196</v>
      </c>
      <c r="E232" s="305" t="s">
        <v>3</v>
      </c>
      <c r="F232" s="306" t="s">
        <v>425</v>
      </c>
      <c r="H232" s="305" t="s">
        <v>3</v>
      </c>
      <c r="L232" s="302"/>
      <c r="M232" s="307"/>
      <c r="T232" s="308"/>
      <c r="AT232" s="305" t="s">
        <v>196</v>
      </c>
      <c r="AU232" s="305" t="s">
        <v>75</v>
      </c>
      <c r="AV232" s="303" t="s">
        <v>73</v>
      </c>
      <c r="AW232" s="303" t="s">
        <v>27</v>
      </c>
      <c r="AX232" s="303" t="s">
        <v>65</v>
      </c>
      <c r="AY232" s="305" t="s">
        <v>185</v>
      </c>
    </row>
    <row r="233" spans="2:65" s="310" customFormat="1">
      <c r="B233" s="309"/>
      <c r="D233" s="304" t="s">
        <v>196</v>
      </c>
      <c r="E233" s="311" t="s">
        <v>3</v>
      </c>
      <c r="F233" s="312" t="s">
        <v>90</v>
      </c>
      <c r="H233" s="313">
        <v>15.779</v>
      </c>
      <c r="L233" s="309"/>
      <c r="M233" s="314"/>
      <c r="T233" s="315"/>
      <c r="AT233" s="316" t="s">
        <v>196</v>
      </c>
      <c r="AU233" s="316" t="s">
        <v>75</v>
      </c>
      <c r="AV233" s="310" t="s">
        <v>75</v>
      </c>
      <c r="AW233" s="310" t="s">
        <v>27</v>
      </c>
      <c r="AX233" s="310" t="s">
        <v>73</v>
      </c>
      <c r="AY233" s="316" t="s">
        <v>185</v>
      </c>
    </row>
    <row r="234" spans="2:65" s="150" customFormat="1" ht="16.5" customHeight="1">
      <c r="B234" s="149"/>
      <c r="C234" s="287" t="s">
        <v>426</v>
      </c>
      <c r="D234" s="287" t="s">
        <v>187</v>
      </c>
      <c r="E234" s="288" t="s">
        <v>427</v>
      </c>
      <c r="F234" s="289" t="s">
        <v>428</v>
      </c>
      <c r="G234" s="290" t="s">
        <v>386</v>
      </c>
      <c r="H234" s="291">
        <v>2.82</v>
      </c>
      <c r="I234" s="128"/>
      <c r="J234" s="292">
        <f>ROUND(I234*H234,2)</f>
        <v>0</v>
      </c>
      <c r="K234" s="289" t="s">
        <v>191</v>
      </c>
      <c r="L234" s="149"/>
      <c r="M234" s="293" t="s">
        <v>3</v>
      </c>
      <c r="N234" s="294" t="s">
        <v>36</v>
      </c>
      <c r="O234" s="295">
        <v>4.4999999999999998E-2</v>
      </c>
      <c r="P234" s="295">
        <f>O234*H234</f>
        <v>0.12689999999999999</v>
      </c>
      <c r="Q234" s="295">
        <v>0</v>
      </c>
      <c r="R234" s="295">
        <f>Q234*H234</f>
        <v>0</v>
      </c>
      <c r="S234" s="295">
        <v>2.9999999999999997E-4</v>
      </c>
      <c r="T234" s="296">
        <f>S234*H234</f>
        <v>8.4599999999999986E-4</v>
      </c>
      <c r="AR234" s="297" t="s">
        <v>256</v>
      </c>
      <c r="AT234" s="297" t="s">
        <v>187</v>
      </c>
      <c r="AU234" s="297" t="s">
        <v>75</v>
      </c>
      <c r="AY234" s="134" t="s">
        <v>185</v>
      </c>
      <c r="BE234" s="298">
        <f>IF(N234="základní",J234,0)</f>
        <v>0</v>
      </c>
      <c r="BF234" s="298">
        <f>IF(N234="snížená",J234,0)</f>
        <v>0</v>
      </c>
      <c r="BG234" s="298">
        <f>IF(N234="zákl. přenesená",J234,0)</f>
        <v>0</v>
      </c>
      <c r="BH234" s="298">
        <f>IF(N234="sníž. přenesená",J234,0)</f>
        <v>0</v>
      </c>
      <c r="BI234" s="298">
        <f>IF(N234="nulová",J234,0)</f>
        <v>0</v>
      </c>
      <c r="BJ234" s="134" t="s">
        <v>73</v>
      </c>
      <c r="BK234" s="298">
        <f>ROUND(I234*H234,2)</f>
        <v>0</v>
      </c>
      <c r="BL234" s="134" t="s">
        <v>256</v>
      </c>
      <c r="BM234" s="297" t="s">
        <v>429</v>
      </c>
    </row>
    <row r="235" spans="2:65" s="150" customFormat="1">
      <c r="B235" s="149"/>
      <c r="D235" s="299" t="s">
        <v>194</v>
      </c>
      <c r="F235" s="300" t="s">
        <v>430</v>
      </c>
      <c r="L235" s="149"/>
      <c r="M235" s="301"/>
      <c r="T235" s="190"/>
      <c r="AT235" s="134" t="s">
        <v>194</v>
      </c>
      <c r="AU235" s="134" t="s">
        <v>75</v>
      </c>
    </row>
    <row r="236" spans="2:65" s="303" customFormat="1">
      <c r="B236" s="302"/>
      <c r="D236" s="304" t="s">
        <v>196</v>
      </c>
      <c r="E236" s="305" t="s">
        <v>3</v>
      </c>
      <c r="F236" s="306" t="s">
        <v>197</v>
      </c>
      <c r="H236" s="305" t="s">
        <v>3</v>
      </c>
      <c r="L236" s="302"/>
      <c r="M236" s="307"/>
      <c r="T236" s="308"/>
      <c r="AT236" s="305" t="s">
        <v>196</v>
      </c>
      <c r="AU236" s="305" t="s">
        <v>75</v>
      </c>
      <c r="AV236" s="303" t="s">
        <v>73</v>
      </c>
      <c r="AW236" s="303" t="s">
        <v>27</v>
      </c>
      <c r="AX236" s="303" t="s">
        <v>65</v>
      </c>
      <c r="AY236" s="305" t="s">
        <v>185</v>
      </c>
    </row>
    <row r="237" spans="2:65" s="303" customFormat="1">
      <c r="B237" s="302"/>
      <c r="D237" s="304" t="s">
        <v>196</v>
      </c>
      <c r="E237" s="305" t="s">
        <v>3</v>
      </c>
      <c r="F237" s="306" t="s">
        <v>419</v>
      </c>
      <c r="H237" s="305" t="s">
        <v>3</v>
      </c>
      <c r="L237" s="302"/>
      <c r="M237" s="307"/>
      <c r="T237" s="308"/>
      <c r="AT237" s="305" t="s">
        <v>196</v>
      </c>
      <c r="AU237" s="305" t="s">
        <v>75</v>
      </c>
      <c r="AV237" s="303" t="s">
        <v>73</v>
      </c>
      <c r="AW237" s="303" t="s">
        <v>27</v>
      </c>
      <c r="AX237" s="303" t="s">
        <v>65</v>
      </c>
      <c r="AY237" s="305" t="s">
        <v>185</v>
      </c>
    </row>
    <row r="238" spans="2:65" s="310" customFormat="1">
      <c r="B238" s="309"/>
      <c r="D238" s="304" t="s">
        <v>196</v>
      </c>
      <c r="E238" s="311" t="s">
        <v>3</v>
      </c>
      <c r="F238" s="312" t="s">
        <v>93</v>
      </c>
      <c r="H238" s="313">
        <v>2.82</v>
      </c>
      <c r="L238" s="309"/>
      <c r="M238" s="314"/>
      <c r="T238" s="315"/>
      <c r="AT238" s="316" t="s">
        <v>196</v>
      </c>
      <c r="AU238" s="316" t="s">
        <v>75</v>
      </c>
      <c r="AV238" s="310" t="s">
        <v>75</v>
      </c>
      <c r="AW238" s="310" t="s">
        <v>27</v>
      </c>
      <c r="AX238" s="310" t="s">
        <v>73</v>
      </c>
      <c r="AY238" s="316" t="s">
        <v>185</v>
      </c>
    </row>
    <row r="239" spans="2:65" s="150" customFormat="1" ht="24.15" customHeight="1">
      <c r="B239" s="149"/>
      <c r="C239" s="287" t="s">
        <v>431</v>
      </c>
      <c r="D239" s="287" t="s">
        <v>187</v>
      </c>
      <c r="E239" s="288" t="s">
        <v>432</v>
      </c>
      <c r="F239" s="289" t="s">
        <v>433</v>
      </c>
      <c r="G239" s="290" t="s">
        <v>224</v>
      </c>
      <c r="H239" s="291">
        <v>170.73</v>
      </c>
      <c r="I239" s="128"/>
      <c r="J239" s="292">
        <f>ROUND(I239*H239,2)</f>
        <v>0</v>
      </c>
      <c r="K239" s="289" t="s">
        <v>191</v>
      </c>
      <c r="L239" s="149"/>
      <c r="M239" s="293" t="s">
        <v>3</v>
      </c>
      <c r="N239" s="294" t="s">
        <v>36</v>
      </c>
      <c r="O239" s="295">
        <v>2.4E-2</v>
      </c>
      <c r="P239" s="295">
        <f>O239*H239</f>
        <v>4.0975200000000003</v>
      </c>
      <c r="Q239" s="295">
        <v>0</v>
      </c>
      <c r="R239" s="295">
        <f>Q239*H239</f>
        <v>0</v>
      </c>
      <c r="S239" s="295">
        <v>0</v>
      </c>
      <c r="T239" s="296">
        <f>S239*H239</f>
        <v>0</v>
      </c>
      <c r="AR239" s="297" t="s">
        <v>256</v>
      </c>
      <c r="AT239" s="297" t="s">
        <v>187</v>
      </c>
      <c r="AU239" s="297" t="s">
        <v>75</v>
      </c>
      <c r="AY239" s="134" t="s">
        <v>185</v>
      </c>
      <c r="BE239" s="298">
        <f>IF(N239="základní",J239,0)</f>
        <v>0</v>
      </c>
      <c r="BF239" s="298">
        <f>IF(N239="snížená",J239,0)</f>
        <v>0</v>
      </c>
      <c r="BG239" s="298">
        <f>IF(N239="zákl. přenesená",J239,0)</f>
        <v>0</v>
      </c>
      <c r="BH239" s="298">
        <f>IF(N239="sníž. přenesená",J239,0)</f>
        <v>0</v>
      </c>
      <c r="BI239" s="298">
        <f>IF(N239="nulová",J239,0)</f>
        <v>0</v>
      </c>
      <c r="BJ239" s="134" t="s">
        <v>73</v>
      </c>
      <c r="BK239" s="298">
        <f>ROUND(I239*H239,2)</f>
        <v>0</v>
      </c>
      <c r="BL239" s="134" t="s">
        <v>256</v>
      </c>
      <c r="BM239" s="297" t="s">
        <v>434</v>
      </c>
    </row>
    <row r="240" spans="2:65" s="150" customFormat="1">
      <c r="B240" s="149"/>
      <c r="D240" s="299" t="s">
        <v>194</v>
      </c>
      <c r="F240" s="300" t="s">
        <v>435</v>
      </c>
      <c r="L240" s="149"/>
      <c r="M240" s="301"/>
      <c r="T240" s="190"/>
      <c r="AT240" s="134" t="s">
        <v>194</v>
      </c>
      <c r="AU240" s="134" t="s">
        <v>75</v>
      </c>
    </row>
    <row r="241" spans="2:65" s="303" customFormat="1">
      <c r="B241" s="302"/>
      <c r="D241" s="304" t="s">
        <v>196</v>
      </c>
      <c r="E241" s="305" t="s">
        <v>3</v>
      </c>
      <c r="F241" s="306" t="s">
        <v>197</v>
      </c>
      <c r="H241" s="305" t="s">
        <v>3</v>
      </c>
      <c r="L241" s="302"/>
      <c r="M241" s="307"/>
      <c r="T241" s="308"/>
      <c r="AT241" s="305" t="s">
        <v>196</v>
      </c>
      <c r="AU241" s="305" t="s">
        <v>75</v>
      </c>
      <c r="AV241" s="303" t="s">
        <v>73</v>
      </c>
      <c r="AW241" s="303" t="s">
        <v>27</v>
      </c>
      <c r="AX241" s="303" t="s">
        <v>65</v>
      </c>
      <c r="AY241" s="305" t="s">
        <v>185</v>
      </c>
    </row>
    <row r="242" spans="2:65" s="303" customFormat="1" ht="20.399999999999999">
      <c r="B242" s="302"/>
      <c r="D242" s="304" t="s">
        <v>196</v>
      </c>
      <c r="E242" s="305" t="s">
        <v>3</v>
      </c>
      <c r="F242" s="306" t="s">
        <v>436</v>
      </c>
      <c r="H242" s="305" t="s">
        <v>3</v>
      </c>
      <c r="L242" s="302"/>
      <c r="M242" s="307"/>
      <c r="T242" s="308"/>
      <c r="AT242" s="305" t="s">
        <v>196</v>
      </c>
      <c r="AU242" s="305" t="s">
        <v>75</v>
      </c>
      <c r="AV242" s="303" t="s">
        <v>73</v>
      </c>
      <c r="AW242" s="303" t="s">
        <v>27</v>
      </c>
      <c r="AX242" s="303" t="s">
        <v>65</v>
      </c>
      <c r="AY242" s="305" t="s">
        <v>185</v>
      </c>
    </row>
    <row r="243" spans="2:65" s="310" customFormat="1">
      <c r="B243" s="309"/>
      <c r="D243" s="304" t="s">
        <v>196</v>
      </c>
      <c r="E243" s="311" t="s">
        <v>3</v>
      </c>
      <c r="F243" s="312" t="s">
        <v>130</v>
      </c>
      <c r="H243" s="313">
        <v>170.73</v>
      </c>
      <c r="L243" s="309"/>
      <c r="M243" s="314"/>
      <c r="T243" s="315"/>
      <c r="AT243" s="316" t="s">
        <v>196</v>
      </c>
      <c r="AU243" s="316" t="s">
        <v>75</v>
      </c>
      <c r="AV243" s="310" t="s">
        <v>75</v>
      </c>
      <c r="AW243" s="310" t="s">
        <v>27</v>
      </c>
      <c r="AX243" s="310" t="s">
        <v>73</v>
      </c>
      <c r="AY243" s="316" t="s">
        <v>185</v>
      </c>
    </row>
    <row r="244" spans="2:65" s="150" customFormat="1" ht="24.15" customHeight="1">
      <c r="B244" s="149"/>
      <c r="C244" s="287" t="s">
        <v>437</v>
      </c>
      <c r="D244" s="287" t="s">
        <v>187</v>
      </c>
      <c r="E244" s="288" t="s">
        <v>438</v>
      </c>
      <c r="F244" s="289" t="s">
        <v>439</v>
      </c>
      <c r="G244" s="290" t="s">
        <v>224</v>
      </c>
      <c r="H244" s="291">
        <v>170.73</v>
      </c>
      <c r="I244" s="128"/>
      <c r="J244" s="292">
        <f>ROUND(I244*H244,2)</f>
        <v>0</v>
      </c>
      <c r="K244" s="289" t="s">
        <v>191</v>
      </c>
      <c r="L244" s="149"/>
      <c r="M244" s="293" t="s">
        <v>3</v>
      </c>
      <c r="N244" s="294" t="s">
        <v>36</v>
      </c>
      <c r="O244" s="295">
        <v>5.8000000000000003E-2</v>
      </c>
      <c r="P244" s="295">
        <f>O244*H244</f>
        <v>9.9023400000000006</v>
      </c>
      <c r="Q244" s="295">
        <v>2.0000000000000001E-4</v>
      </c>
      <c r="R244" s="295">
        <f>Q244*H244</f>
        <v>3.4146000000000003E-2</v>
      </c>
      <c r="S244" s="295">
        <v>0</v>
      </c>
      <c r="T244" s="296">
        <f>S244*H244</f>
        <v>0</v>
      </c>
      <c r="AR244" s="297" t="s">
        <v>256</v>
      </c>
      <c r="AT244" s="297" t="s">
        <v>187</v>
      </c>
      <c r="AU244" s="297" t="s">
        <v>75</v>
      </c>
      <c r="AY244" s="134" t="s">
        <v>185</v>
      </c>
      <c r="BE244" s="298">
        <f>IF(N244="základní",J244,0)</f>
        <v>0</v>
      </c>
      <c r="BF244" s="298">
        <f>IF(N244="snížená",J244,0)</f>
        <v>0</v>
      </c>
      <c r="BG244" s="298">
        <f>IF(N244="zákl. přenesená",J244,0)</f>
        <v>0</v>
      </c>
      <c r="BH244" s="298">
        <f>IF(N244="sníž. přenesená",J244,0)</f>
        <v>0</v>
      </c>
      <c r="BI244" s="298">
        <f>IF(N244="nulová",J244,0)</f>
        <v>0</v>
      </c>
      <c r="BJ244" s="134" t="s">
        <v>73</v>
      </c>
      <c r="BK244" s="298">
        <f>ROUND(I244*H244,2)</f>
        <v>0</v>
      </c>
      <c r="BL244" s="134" t="s">
        <v>256</v>
      </c>
      <c r="BM244" s="297" t="s">
        <v>440</v>
      </c>
    </row>
    <row r="245" spans="2:65" s="150" customFormat="1">
      <c r="B245" s="149"/>
      <c r="D245" s="299" t="s">
        <v>194</v>
      </c>
      <c r="F245" s="300" t="s">
        <v>441</v>
      </c>
      <c r="L245" s="149"/>
      <c r="M245" s="301"/>
      <c r="T245" s="190"/>
      <c r="AT245" s="134" t="s">
        <v>194</v>
      </c>
      <c r="AU245" s="134" t="s">
        <v>75</v>
      </c>
    </row>
    <row r="246" spans="2:65" s="150" customFormat="1" ht="37.799999999999997" customHeight="1">
      <c r="B246" s="149"/>
      <c r="C246" s="287" t="s">
        <v>442</v>
      </c>
      <c r="D246" s="287" t="s">
        <v>187</v>
      </c>
      <c r="E246" s="288" t="s">
        <v>443</v>
      </c>
      <c r="F246" s="289" t="s">
        <v>444</v>
      </c>
      <c r="G246" s="290" t="s">
        <v>224</v>
      </c>
      <c r="H246" s="291">
        <v>170.73</v>
      </c>
      <c r="I246" s="128"/>
      <c r="J246" s="292">
        <f>ROUND(I246*H246,2)</f>
        <v>0</v>
      </c>
      <c r="K246" s="289" t="s">
        <v>191</v>
      </c>
      <c r="L246" s="149"/>
      <c r="M246" s="293" t="s">
        <v>3</v>
      </c>
      <c r="N246" s="294" t="s">
        <v>36</v>
      </c>
      <c r="O246" s="295">
        <v>0.192</v>
      </c>
      <c r="P246" s="295">
        <f>O246*H246</f>
        <v>32.780160000000002</v>
      </c>
      <c r="Q246" s="295">
        <v>4.4999999999999997E-3</v>
      </c>
      <c r="R246" s="295">
        <f>Q246*H246</f>
        <v>0.76828499999999988</v>
      </c>
      <c r="S246" s="295">
        <v>0</v>
      </c>
      <c r="T246" s="296">
        <f>S246*H246</f>
        <v>0</v>
      </c>
      <c r="AR246" s="297" t="s">
        <v>256</v>
      </c>
      <c r="AT246" s="297" t="s">
        <v>187</v>
      </c>
      <c r="AU246" s="297" t="s">
        <v>75</v>
      </c>
      <c r="AY246" s="134" t="s">
        <v>185</v>
      </c>
      <c r="BE246" s="298">
        <f>IF(N246="základní",J246,0)</f>
        <v>0</v>
      </c>
      <c r="BF246" s="298">
        <f>IF(N246="snížená",J246,0)</f>
        <v>0</v>
      </c>
      <c r="BG246" s="298">
        <f>IF(N246="zákl. přenesená",J246,0)</f>
        <v>0</v>
      </c>
      <c r="BH246" s="298">
        <f>IF(N246="sníž. přenesená",J246,0)</f>
        <v>0</v>
      </c>
      <c r="BI246" s="298">
        <f>IF(N246="nulová",J246,0)</f>
        <v>0</v>
      </c>
      <c r="BJ246" s="134" t="s">
        <v>73</v>
      </c>
      <c r="BK246" s="298">
        <f>ROUND(I246*H246,2)</f>
        <v>0</v>
      </c>
      <c r="BL246" s="134" t="s">
        <v>256</v>
      </c>
      <c r="BM246" s="297" t="s">
        <v>445</v>
      </c>
    </row>
    <row r="247" spans="2:65" s="150" customFormat="1">
      <c r="B247" s="149"/>
      <c r="D247" s="299" t="s">
        <v>194</v>
      </c>
      <c r="F247" s="300" t="s">
        <v>446</v>
      </c>
      <c r="L247" s="149"/>
      <c r="M247" s="301"/>
      <c r="T247" s="190"/>
      <c r="AT247" s="134" t="s">
        <v>194</v>
      </c>
      <c r="AU247" s="134" t="s">
        <v>75</v>
      </c>
    </row>
    <row r="248" spans="2:65" s="150" customFormat="1" ht="24.15" customHeight="1">
      <c r="B248" s="149"/>
      <c r="C248" s="287" t="s">
        <v>447</v>
      </c>
      <c r="D248" s="287" t="s">
        <v>187</v>
      </c>
      <c r="E248" s="288" t="s">
        <v>448</v>
      </c>
      <c r="F248" s="289" t="s">
        <v>449</v>
      </c>
      <c r="G248" s="290" t="s">
        <v>224</v>
      </c>
      <c r="H248" s="291">
        <v>170.73</v>
      </c>
      <c r="I248" s="128"/>
      <c r="J248" s="292">
        <f>ROUND(I248*H248,2)</f>
        <v>0</v>
      </c>
      <c r="K248" s="289" t="s">
        <v>191</v>
      </c>
      <c r="L248" s="149"/>
      <c r="M248" s="293" t="s">
        <v>3</v>
      </c>
      <c r="N248" s="294" t="s">
        <v>36</v>
      </c>
      <c r="O248" s="295">
        <v>0.23300000000000001</v>
      </c>
      <c r="P248" s="295">
        <f>O248*H248</f>
        <v>39.780090000000001</v>
      </c>
      <c r="Q248" s="295">
        <v>2.9999999999999997E-4</v>
      </c>
      <c r="R248" s="295">
        <f>Q248*H248</f>
        <v>5.1218999999999994E-2</v>
      </c>
      <c r="S248" s="295">
        <v>0</v>
      </c>
      <c r="T248" s="296">
        <f>S248*H248</f>
        <v>0</v>
      </c>
      <c r="AR248" s="297" t="s">
        <v>256</v>
      </c>
      <c r="AT248" s="297" t="s">
        <v>187</v>
      </c>
      <c r="AU248" s="297" t="s">
        <v>75</v>
      </c>
      <c r="AY248" s="134" t="s">
        <v>185</v>
      </c>
      <c r="BE248" s="298">
        <f>IF(N248="základní",J248,0)</f>
        <v>0</v>
      </c>
      <c r="BF248" s="298">
        <f>IF(N248="snížená",J248,0)</f>
        <v>0</v>
      </c>
      <c r="BG248" s="298">
        <f>IF(N248="zákl. přenesená",J248,0)</f>
        <v>0</v>
      </c>
      <c r="BH248" s="298">
        <f>IF(N248="sníž. přenesená",J248,0)</f>
        <v>0</v>
      </c>
      <c r="BI248" s="298">
        <f>IF(N248="nulová",J248,0)</f>
        <v>0</v>
      </c>
      <c r="BJ248" s="134" t="s">
        <v>73</v>
      </c>
      <c r="BK248" s="298">
        <f>ROUND(I248*H248,2)</f>
        <v>0</v>
      </c>
      <c r="BL248" s="134" t="s">
        <v>256</v>
      </c>
      <c r="BM248" s="297" t="s">
        <v>450</v>
      </c>
    </row>
    <row r="249" spans="2:65" s="150" customFormat="1">
      <c r="B249" s="149"/>
      <c r="D249" s="299" t="s">
        <v>194</v>
      </c>
      <c r="F249" s="300" t="s">
        <v>451</v>
      </c>
      <c r="L249" s="149"/>
      <c r="M249" s="301"/>
      <c r="T249" s="190"/>
      <c r="AT249" s="134" t="s">
        <v>194</v>
      </c>
      <c r="AU249" s="134" t="s">
        <v>75</v>
      </c>
    </row>
    <row r="250" spans="2:65" s="150" customFormat="1" ht="37.799999999999997" customHeight="1">
      <c r="B250" s="149"/>
      <c r="C250" s="317" t="s">
        <v>452</v>
      </c>
      <c r="D250" s="317" t="s">
        <v>206</v>
      </c>
      <c r="E250" s="318" t="s">
        <v>453</v>
      </c>
      <c r="F250" s="319" t="s">
        <v>454</v>
      </c>
      <c r="G250" s="320" t="s">
        <v>224</v>
      </c>
      <c r="H250" s="321">
        <v>187.803</v>
      </c>
      <c r="I250" s="129"/>
      <c r="J250" s="322">
        <f>ROUND(I250*H250,2)</f>
        <v>0</v>
      </c>
      <c r="K250" s="319" t="s">
        <v>191</v>
      </c>
      <c r="L250" s="323"/>
      <c r="M250" s="324" t="s">
        <v>3</v>
      </c>
      <c r="N250" s="325" t="s">
        <v>36</v>
      </c>
      <c r="O250" s="295">
        <v>0</v>
      </c>
      <c r="P250" s="295">
        <f>O250*H250</f>
        <v>0</v>
      </c>
      <c r="Q250" s="295">
        <v>5.5999999999999999E-3</v>
      </c>
      <c r="R250" s="295">
        <f>Q250*H250</f>
        <v>1.0516968</v>
      </c>
      <c r="S250" s="295">
        <v>0</v>
      </c>
      <c r="T250" s="296">
        <f>S250*H250</f>
        <v>0</v>
      </c>
      <c r="AR250" s="297" t="s">
        <v>333</v>
      </c>
      <c r="AT250" s="297" t="s">
        <v>206</v>
      </c>
      <c r="AU250" s="297" t="s">
        <v>75</v>
      </c>
      <c r="AY250" s="134" t="s">
        <v>185</v>
      </c>
      <c r="BE250" s="298">
        <f>IF(N250="základní",J250,0)</f>
        <v>0</v>
      </c>
      <c r="BF250" s="298">
        <f>IF(N250="snížená",J250,0)</f>
        <v>0</v>
      </c>
      <c r="BG250" s="298">
        <f>IF(N250="zákl. přenesená",J250,0)</f>
        <v>0</v>
      </c>
      <c r="BH250" s="298">
        <f>IF(N250="sníž. přenesená",J250,0)</f>
        <v>0</v>
      </c>
      <c r="BI250" s="298">
        <f>IF(N250="nulová",J250,0)</f>
        <v>0</v>
      </c>
      <c r="BJ250" s="134" t="s">
        <v>73</v>
      </c>
      <c r="BK250" s="298">
        <f>ROUND(I250*H250,2)</f>
        <v>0</v>
      </c>
      <c r="BL250" s="134" t="s">
        <v>256</v>
      </c>
      <c r="BM250" s="297" t="s">
        <v>455</v>
      </c>
    </row>
    <row r="251" spans="2:65" s="310" customFormat="1">
      <c r="B251" s="309"/>
      <c r="D251" s="304" t="s">
        <v>196</v>
      </c>
      <c r="F251" s="311" t="s">
        <v>456</v>
      </c>
      <c r="H251" s="313">
        <v>187.803</v>
      </c>
      <c r="L251" s="309"/>
      <c r="M251" s="314"/>
      <c r="T251" s="315"/>
      <c r="AT251" s="316" t="s">
        <v>196</v>
      </c>
      <c r="AU251" s="316" t="s">
        <v>75</v>
      </c>
      <c r="AV251" s="310" t="s">
        <v>75</v>
      </c>
      <c r="AW251" s="310" t="s">
        <v>4</v>
      </c>
      <c r="AX251" s="310" t="s">
        <v>73</v>
      </c>
      <c r="AY251" s="316" t="s">
        <v>185</v>
      </c>
    </row>
    <row r="252" spans="2:65" s="150" customFormat="1" ht="24.15" customHeight="1">
      <c r="B252" s="149"/>
      <c r="C252" s="287" t="s">
        <v>457</v>
      </c>
      <c r="D252" s="287" t="s">
        <v>187</v>
      </c>
      <c r="E252" s="288" t="s">
        <v>458</v>
      </c>
      <c r="F252" s="289" t="s">
        <v>459</v>
      </c>
      <c r="G252" s="290" t="s">
        <v>386</v>
      </c>
      <c r="H252" s="291">
        <v>4.9260000000000002</v>
      </c>
      <c r="I252" s="128"/>
      <c r="J252" s="292">
        <f>ROUND(I252*H252,2)</f>
        <v>0</v>
      </c>
      <c r="K252" s="289" t="s">
        <v>191</v>
      </c>
      <c r="L252" s="149"/>
      <c r="M252" s="293" t="s">
        <v>3</v>
      </c>
      <c r="N252" s="294" t="s">
        <v>36</v>
      </c>
      <c r="O252" s="295">
        <v>0.17799999999999999</v>
      </c>
      <c r="P252" s="295">
        <f>O252*H252</f>
        <v>0.87682799999999994</v>
      </c>
      <c r="Q252" s="295">
        <v>1.2E-4</v>
      </c>
      <c r="R252" s="295">
        <f>Q252*H252</f>
        <v>5.9111999999999999E-4</v>
      </c>
      <c r="S252" s="295">
        <v>0</v>
      </c>
      <c r="T252" s="296">
        <f>S252*H252</f>
        <v>0</v>
      </c>
      <c r="AR252" s="297" t="s">
        <v>256</v>
      </c>
      <c r="AT252" s="297" t="s">
        <v>187</v>
      </c>
      <c r="AU252" s="297" t="s">
        <v>75</v>
      </c>
      <c r="AY252" s="134" t="s">
        <v>185</v>
      </c>
      <c r="BE252" s="298">
        <f>IF(N252="základní",J252,0)</f>
        <v>0</v>
      </c>
      <c r="BF252" s="298">
        <f>IF(N252="snížená",J252,0)</f>
        <v>0</v>
      </c>
      <c r="BG252" s="298">
        <f>IF(N252="zákl. přenesená",J252,0)</f>
        <v>0</v>
      </c>
      <c r="BH252" s="298">
        <f>IF(N252="sníž. přenesená",J252,0)</f>
        <v>0</v>
      </c>
      <c r="BI252" s="298">
        <f>IF(N252="nulová",J252,0)</f>
        <v>0</v>
      </c>
      <c r="BJ252" s="134" t="s">
        <v>73</v>
      </c>
      <c r="BK252" s="298">
        <f>ROUND(I252*H252,2)</f>
        <v>0</v>
      </c>
      <c r="BL252" s="134" t="s">
        <v>256</v>
      </c>
      <c r="BM252" s="297" t="s">
        <v>460</v>
      </c>
    </row>
    <row r="253" spans="2:65" s="150" customFormat="1">
      <c r="B253" s="149"/>
      <c r="D253" s="299" t="s">
        <v>194</v>
      </c>
      <c r="F253" s="300" t="s">
        <v>461</v>
      </c>
      <c r="L253" s="149"/>
      <c r="M253" s="301"/>
      <c r="T253" s="190"/>
      <c r="AT253" s="134" t="s">
        <v>194</v>
      </c>
      <c r="AU253" s="134" t="s">
        <v>75</v>
      </c>
    </row>
    <row r="254" spans="2:65" s="303" customFormat="1">
      <c r="B254" s="302"/>
      <c r="D254" s="304" t="s">
        <v>196</v>
      </c>
      <c r="E254" s="305" t="s">
        <v>3</v>
      </c>
      <c r="F254" s="306" t="s">
        <v>197</v>
      </c>
      <c r="H254" s="305" t="s">
        <v>3</v>
      </c>
      <c r="L254" s="302"/>
      <c r="M254" s="307"/>
      <c r="T254" s="308"/>
      <c r="AT254" s="305" t="s">
        <v>196</v>
      </c>
      <c r="AU254" s="305" t="s">
        <v>75</v>
      </c>
      <c r="AV254" s="303" t="s">
        <v>73</v>
      </c>
      <c r="AW254" s="303" t="s">
        <v>27</v>
      </c>
      <c r="AX254" s="303" t="s">
        <v>65</v>
      </c>
      <c r="AY254" s="305" t="s">
        <v>185</v>
      </c>
    </row>
    <row r="255" spans="2:65" s="303" customFormat="1">
      <c r="B255" s="302"/>
      <c r="D255" s="304" t="s">
        <v>196</v>
      </c>
      <c r="E255" s="305" t="s">
        <v>3</v>
      </c>
      <c r="F255" s="306" t="s">
        <v>462</v>
      </c>
      <c r="H255" s="305" t="s">
        <v>3</v>
      </c>
      <c r="L255" s="302"/>
      <c r="M255" s="307"/>
      <c r="T255" s="308"/>
      <c r="AT255" s="305" t="s">
        <v>196</v>
      </c>
      <c r="AU255" s="305" t="s">
        <v>75</v>
      </c>
      <c r="AV255" s="303" t="s">
        <v>73</v>
      </c>
      <c r="AW255" s="303" t="s">
        <v>27</v>
      </c>
      <c r="AX255" s="303" t="s">
        <v>65</v>
      </c>
      <c r="AY255" s="305" t="s">
        <v>185</v>
      </c>
    </row>
    <row r="256" spans="2:65" s="310" customFormat="1">
      <c r="B256" s="309"/>
      <c r="D256" s="304" t="s">
        <v>196</v>
      </c>
      <c r="E256" s="311" t="s">
        <v>3</v>
      </c>
      <c r="F256" s="312" t="s">
        <v>133</v>
      </c>
      <c r="H256" s="313">
        <v>4.9260000000000002</v>
      </c>
      <c r="L256" s="309"/>
      <c r="M256" s="314"/>
      <c r="T256" s="315"/>
      <c r="AT256" s="316" t="s">
        <v>196</v>
      </c>
      <c r="AU256" s="316" t="s">
        <v>75</v>
      </c>
      <c r="AV256" s="310" t="s">
        <v>75</v>
      </c>
      <c r="AW256" s="310" t="s">
        <v>27</v>
      </c>
      <c r="AX256" s="310" t="s">
        <v>73</v>
      </c>
      <c r="AY256" s="316" t="s">
        <v>185</v>
      </c>
    </row>
    <row r="257" spans="2:65" s="150" customFormat="1" ht="37.799999999999997" customHeight="1">
      <c r="B257" s="149"/>
      <c r="C257" s="317" t="s">
        <v>463</v>
      </c>
      <c r="D257" s="317" t="s">
        <v>206</v>
      </c>
      <c r="E257" s="318" t="s">
        <v>464</v>
      </c>
      <c r="F257" s="319" t="s">
        <v>465</v>
      </c>
      <c r="G257" s="320" t="s">
        <v>224</v>
      </c>
      <c r="H257" s="321">
        <v>1.6259999999999999</v>
      </c>
      <c r="I257" s="129"/>
      <c r="J257" s="322">
        <f>ROUND(I257*H257,2)</f>
        <v>0</v>
      </c>
      <c r="K257" s="319" t="s">
        <v>191</v>
      </c>
      <c r="L257" s="323"/>
      <c r="M257" s="324" t="s">
        <v>3</v>
      </c>
      <c r="N257" s="325" t="s">
        <v>36</v>
      </c>
      <c r="O257" s="295">
        <v>0</v>
      </c>
      <c r="P257" s="295">
        <f>O257*H257</f>
        <v>0</v>
      </c>
      <c r="Q257" s="295">
        <v>2.5999999999999999E-3</v>
      </c>
      <c r="R257" s="295">
        <f>Q257*H257</f>
        <v>4.2275999999999998E-3</v>
      </c>
      <c r="S257" s="295">
        <v>0</v>
      </c>
      <c r="T257" s="296">
        <f>S257*H257</f>
        <v>0</v>
      </c>
      <c r="AR257" s="297" t="s">
        <v>333</v>
      </c>
      <c r="AT257" s="297" t="s">
        <v>206</v>
      </c>
      <c r="AU257" s="297" t="s">
        <v>75</v>
      </c>
      <c r="AY257" s="134" t="s">
        <v>185</v>
      </c>
      <c r="BE257" s="298">
        <f>IF(N257="základní",J257,0)</f>
        <v>0</v>
      </c>
      <c r="BF257" s="298">
        <f>IF(N257="snížená",J257,0)</f>
        <v>0</v>
      </c>
      <c r="BG257" s="298">
        <f>IF(N257="zákl. přenesená",J257,0)</f>
        <v>0</v>
      </c>
      <c r="BH257" s="298">
        <f>IF(N257="sníž. přenesená",J257,0)</f>
        <v>0</v>
      </c>
      <c r="BI257" s="298">
        <f>IF(N257="nulová",J257,0)</f>
        <v>0</v>
      </c>
      <c r="BJ257" s="134" t="s">
        <v>73</v>
      </c>
      <c r="BK257" s="298">
        <f>ROUND(I257*H257,2)</f>
        <v>0</v>
      </c>
      <c r="BL257" s="134" t="s">
        <v>256</v>
      </c>
      <c r="BM257" s="297" t="s">
        <v>466</v>
      </c>
    </row>
    <row r="258" spans="2:65" s="310" customFormat="1">
      <c r="B258" s="309"/>
      <c r="D258" s="304" t="s">
        <v>196</v>
      </c>
      <c r="F258" s="311" t="s">
        <v>467</v>
      </c>
      <c r="H258" s="313">
        <v>1.6259999999999999</v>
      </c>
      <c r="L258" s="309"/>
      <c r="M258" s="314"/>
      <c r="T258" s="315"/>
      <c r="AT258" s="316" t="s">
        <v>196</v>
      </c>
      <c r="AU258" s="316" t="s">
        <v>75</v>
      </c>
      <c r="AV258" s="310" t="s">
        <v>75</v>
      </c>
      <c r="AW258" s="310" t="s">
        <v>4</v>
      </c>
      <c r="AX258" s="310" t="s">
        <v>73</v>
      </c>
      <c r="AY258" s="316" t="s">
        <v>185</v>
      </c>
    </row>
    <row r="259" spans="2:65" s="150" customFormat="1" ht="21.75" customHeight="1">
      <c r="B259" s="149"/>
      <c r="C259" s="287" t="s">
        <v>468</v>
      </c>
      <c r="D259" s="287" t="s">
        <v>187</v>
      </c>
      <c r="E259" s="288" t="s">
        <v>469</v>
      </c>
      <c r="F259" s="289" t="s">
        <v>470</v>
      </c>
      <c r="G259" s="290" t="s">
        <v>386</v>
      </c>
      <c r="H259" s="291">
        <v>146.68199999999999</v>
      </c>
      <c r="I259" s="128"/>
      <c r="J259" s="292">
        <f>ROUND(I259*H259,2)</f>
        <v>0</v>
      </c>
      <c r="K259" s="289" t="s">
        <v>191</v>
      </c>
      <c r="L259" s="149"/>
      <c r="M259" s="293" t="s">
        <v>3</v>
      </c>
      <c r="N259" s="294" t="s">
        <v>36</v>
      </c>
      <c r="O259" s="295">
        <v>0.115</v>
      </c>
      <c r="P259" s="295">
        <f>O259*H259</f>
        <v>16.86843</v>
      </c>
      <c r="Q259" s="295">
        <v>1.0000000000000001E-5</v>
      </c>
      <c r="R259" s="295">
        <f>Q259*H259</f>
        <v>1.46682E-3</v>
      </c>
      <c r="S259" s="295">
        <v>0</v>
      </c>
      <c r="T259" s="296">
        <f>S259*H259</f>
        <v>0</v>
      </c>
      <c r="AR259" s="297" t="s">
        <v>256</v>
      </c>
      <c r="AT259" s="297" t="s">
        <v>187</v>
      </c>
      <c r="AU259" s="297" t="s">
        <v>75</v>
      </c>
      <c r="AY259" s="134" t="s">
        <v>185</v>
      </c>
      <c r="BE259" s="298">
        <f>IF(N259="základní",J259,0)</f>
        <v>0</v>
      </c>
      <c r="BF259" s="298">
        <f>IF(N259="snížená",J259,0)</f>
        <v>0</v>
      </c>
      <c r="BG259" s="298">
        <f>IF(N259="zákl. přenesená",J259,0)</f>
        <v>0</v>
      </c>
      <c r="BH259" s="298">
        <f>IF(N259="sníž. přenesená",J259,0)</f>
        <v>0</v>
      </c>
      <c r="BI259" s="298">
        <f>IF(N259="nulová",J259,0)</f>
        <v>0</v>
      </c>
      <c r="BJ259" s="134" t="s">
        <v>73</v>
      </c>
      <c r="BK259" s="298">
        <f>ROUND(I259*H259,2)</f>
        <v>0</v>
      </c>
      <c r="BL259" s="134" t="s">
        <v>256</v>
      </c>
      <c r="BM259" s="297" t="s">
        <v>471</v>
      </c>
    </row>
    <row r="260" spans="2:65" s="150" customFormat="1">
      <c r="B260" s="149"/>
      <c r="D260" s="299" t="s">
        <v>194</v>
      </c>
      <c r="F260" s="300" t="s">
        <v>472</v>
      </c>
      <c r="L260" s="149"/>
      <c r="M260" s="301"/>
      <c r="T260" s="190"/>
      <c r="AT260" s="134" t="s">
        <v>194</v>
      </c>
      <c r="AU260" s="134" t="s">
        <v>75</v>
      </c>
    </row>
    <row r="261" spans="2:65" s="303" customFormat="1">
      <c r="B261" s="302"/>
      <c r="D261" s="304" t="s">
        <v>196</v>
      </c>
      <c r="E261" s="305" t="s">
        <v>3</v>
      </c>
      <c r="F261" s="306" t="s">
        <v>197</v>
      </c>
      <c r="H261" s="305" t="s">
        <v>3</v>
      </c>
      <c r="L261" s="302"/>
      <c r="M261" s="307"/>
      <c r="T261" s="308"/>
      <c r="AT261" s="305" t="s">
        <v>196</v>
      </c>
      <c r="AU261" s="305" t="s">
        <v>75</v>
      </c>
      <c r="AV261" s="303" t="s">
        <v>73</v>
      </c>
      <c r="AW261" s="303" t="s">
        <v>27</v>
      </c>
      <c r="AX261" s="303" t="s">
        <v>65</v>
      </c>
      <c r="AY261" s="305" t="s">
        <v>185</v>
      </c>
    </row>
    <row r="262" spans="2:65" s="303" customFormat="1" ht="20.399999999999999">
      <c r="B262" s="302"/>
      <c r="D262" s="304" t="s">
        <v>196</v>
      </c>
      <c r="E262" s="305" t="s">
        <v>3</v>
      </c>
      <c r="F262" s="306" t="s">
        <v>473</v>
      </c>
      <c r="H262" s="305" t="s">
        <v>3</v>
      </c>
      <c r="L262" s="302"/>
      <c r="M262" s="307"/>
      <c r="T262" s="308"/>
      <c r="AT262" s="305" t="s">
        <v>196</v>
      </c>
      <c r="AU262" s="305" t="s">
        <v>75</v>
      </c>
      <c r="AV262" s="303" t="s">
        <v>73</v>
      </c>
      <c r="AW262" s="303" t="s">
        <v>27</v>
      </c>
      <c r="AX262" s="303" t="s">
        <v>65</v>
      </c>
      <c r="AY262" s="305" t="s">
        <v>185</v>
      </c>
    </row>
    <row r="263" spans="2:65" s="310" customFormat="1">
      <c r="B263" s="309"/>
      <c r="D263" s="304" t="s">
        <v>196</v>
      </c>
      <c r="E263" s="311" t="s">
        <v>3</v>
      </c>
      <c r="F263" s="312" t="s">
        <v>136</v>
      </c>
      <c r="H263" s="313">
        <v>146.68199999999999</v>
      </c>
      <c r="L263" s="309"/>
      <c r="M263" s="314"/>
      <c r="T263" s="315"/>
      <c r="AT263" s="316" t="s">
        <v>196</v>
      </c>
      <c r="AU263" s="316" t="s">
        <v>75</v>
      </c>
      <c r="AV263" s="310" t="s">
        <v>75</v>
      </c>
      <c r="AW263" s="310" t="s">
        <v>27</v>
      </c>
      <c r="AX263" s="310" t="s">
        <v>73</v>
      </c>
      <c r="AY263" s="316" t="s">
        <v>185</v>
      </c>
    </row>
    <row r="264" spans="2:65" s="150" customFormat="1" ht="37.799999999999997" customHeight="1">
      <c r="B264" s="149"/>
      <c r="C264" s="317" t="s">
        <v>474</v>
      </c>
      <c r="D264" s="317" t="s">
        <v>206</v>
      </c>
      <c r="E264" s="318" t="s">
        <v>1050</v>
      </c>
      <c r="F264" s="319" t="s">
        <v>1037</v>
      </c>
      <c r="G264" s="320" t="s">
        <v>386</v>
      </c>
      <c r="H264" s="321">
        <v>149.61600000000001</v>
      </c>
      <c r="I264" s="129"/>
      <c r="J264" s="322">
        <f>ROUND(I264*H264,2)</f>
        <v>0</v>
      </c>
      <c r="K264" s="319" t="s">
        <v>3</v>
      </c>
      <c r="L264" s="323"/>
      <c r="M264" s="324" t="s">
        <v>3</v>
      </c>
      <c r="N264" s="325" t="s">
        <v>36</v>
      </c>
      <c r="O264" s="295">
        <v>0</v>
      </c>
      <c r="P264" s="295">
        <f>O264*H264</f>
        <v>0</v>
      </c>
      <c r="Q264" s="295">
        <v>5.0000000000000001E-4</v>
      </c>
      <c r="R264" s="295">
        <f>Q264*H264</f>
        <v>7.4808000000000013E-2</v>
      </c>
      <c r="S264" s="295">
        <v>0</v>
      </c>
      <c r="T264" s="296">
        <f>S264*H264</f>
        <v>0</v>
      </c>
      <c r="AR264" s="297" t="s">
        <v>333</v>
      </c>
      <c r="AT264" s="297" t="s">
        <v>206</v>
      </c>
      <c r="AU264" s="297" t="s">
        <v>75</v>
      </c>
      <c r="AY264" s="134" t="s">
        <v>185</v>
      </c>
      <c r="BE264" s="298">
        <f>IF(N264="základní",J264,0)</f>
        <v>0</v>
      </c>
      <c r="BF264" s="298">
        <f>IF(N264="snížená",J264,0)</f>
        <v>0</v>
      </c>
      <c r="BG264" s="298">
        <f>IF(N264="zákl. přenesená",J264,0)</f>
        <v>0</v>
      </c>
      <c r="BH264" s="298">
        <f>IF(N264="sníž. přenesená",J264,0)</f>
        <v>0</v>
      </c>
      <c r="BI264" s="298">
        <f>IF(N264="nulová",J264,0)</f>
        <v>0</v>
      </c>
      <c r="BJ264" s="134" t="s">
        <v>73</v>
      </c>
      <c r="BK264" s="298">
        <f>ROUND(I264*H264,2)</f>
        <v>0</v>
      </c>
      <c r="BL264" s="134" t="s">
        <v>256</v>
      </c>
      <c r="BM264" s="297" t="s">
        <v>475</v>
      </c>
    </row>
    <row r="265" spans="2:65" s="310" customFormat="1">
      <c r="B265" s="309"/>
      <c r="D265" s="304" t="s">
        <v>196</v>
      </c>
      <c r="F265" s="311" t="s">
        <v>476</v>
      </c>
      <c r="H265" s="313">
        <v>149.61600000000001</v>
      </c>
      <c r="L265" s="309"/>
      <c r="M265" s="314"/>
      <c r="T265" s="315"/>
      <c r="AT265" s="316" t="s">
        <v>196</v>
      </c>
      <c r="AU265" s="316" t="s">
        <v>75</v>
      </c>
      <c r="AV265" s="310" t="s">
        <v>75</v>
      </c>
      <c r="AW265" s="310" t="s">
        <v>4</v>
      </c>
      <c r="AX265" s="310" t="s">
        <v>73</v>
      </c>
      <c r="AY265" s="316" t="s">
        <v>185</v>
      </c>
    </row>
    <row r="266" spans="2:65" s="150" customFormat="1" ht="49.05" customHeight="1">
      <c r="B266" s="149"/>
      <c r="C266" s="287" t="s">
        <v>477</v>
      </c>
      <c r="D266" s="287" t="s">
        <v>187</v>
      </c>
      <c r="E266" s="288" t="s">
        <v>478</v>
      </c>
      <c r="F266" s="289" t="s">
        <v>479</v>
      </c>
      <c r="G266" s="290" t="s">
        <v>232</v>
      </c>
      <c r="H266" s="291">
        <v>1.986</v>
      </c>
      <c r="I266" s="128"/>
      <c r="J266" s="292">
        <f>ROUND(I266*H266,2)</f>
        <v>0</v>
      </c>
      <c r="K266" s="289" t="s">
        <v>191</v>
      </c>
      <c r="L266" s="149"/>
      <c r="M266" s="293" t="s">
        <v>3</v>
      </c>
      <c r="N266" s="294" t="s">
        <v>36</v>
      </c>
      <c r="O266" s="295">
        <v>0.67200000000000004</v>
      </c>
      <c r="P266" s="295">
        <f>O266*H266</f>
        <v>1.334592</v>
      </c>
      <c r="Q266" s="295">
        <v>0</v>
      </c>
      <c r="R266" s="295">
        <f>Q266*H266</f>
        <v>0</v>
      </c>
      <c r="S266" s="295">
        <v>0</v>
      </c>
      <c r="T266" s="296">
        <f>S266*H266</f>
        <v>0</v>
      </c>
      <c r="AR266" s="297" t="s">
        <v>256</v>
      </c>
      <c r="AT266" s="297" t="s">
        <v>187</v>
      </c>
      <c r="AU266" s="297" t="s">
        <v>75</v>
      </c>
      <c r="AY266" s="134" t="s">
        <v>185</v>
      </c>
      <c r="BE266" s="298">
        <f>IF(N266="základní",J266,0)</f>
        <v>0</v>
      </c>
      <c r="BF266" s="298">
        <f>IF(N266="snížená",J266,0)</f>
        <v>0</v>
      </c>
      <c r="BG266" s="298">
        <f>IF(N266="zákl. přenesená",J266,0)</f>
        <v>0</v>
      </c>
      <c r="BH266" s="298">
        <f>IF(N266="sníž. přenesená",J266,0)</f>
        <v>0</v>
      </c>
      <c r="BI266" s="298">
        <f>IF(N266="nulová",J266,0)</f>
        <v>0</v>
      </c>
      <c r="BJ266" s="134" t="s">
        <v>73</v>
      </c>
      <c r="BK266" s="298">
        <f>ROUND(I266*H266,2)</f>
        <v>0</v>
      </c>
      <c r="BL266" s="134" t="s">
        <v>256</v>
      </c>
      <c r="BM266" s="297" t="s">
        <v>480</v>
      </c>
    </row>
    <row r="267" spans="2:65" s="150" customFormat="1">
      <c r="B267" s="149"/>
      <c r="D267" s="299" t="s">
        <v>194</v>
      </c>
      <c r="F267" s="300" t="s">
        <v>481</v>
      </c>
      <c r="L267" s="149"/>
      <c r="M267" s="301"/>
      <c r="T267" s="190"/>
      <c r="AT267" s="134" t="s">
        <v>194</v>
      </c>
      <c r="AU267" s="134" t="s">
        <v>75</v>
      </c>
    </row>
    <row r="268" spans="2:65" s="276" customFormat="1" ht="22.8" customHeight="1">
      <c r="B268" s="275"/>
      <c r="D268" s="277" t="s">
        <v>64</v>
      </c>
      <c r="E268" s="285" t="s">
        <v>482</v>
      </c>
      <c r="F268" s="285" t="s">
        <v>483</v>
      </c>
      <c r="J268" s="286">
        <f>BK268</f>
        <v>0</v>
      </c>
      <c r="L268" s="275"/>
      <c r="M268" s="280"/>
      <c r="P268" s="281">
        <f>SUM(P269:P297)</f>
        <v>145.45648</v>
      </c>
      <c r="R268" s="281">
        <f>SUM(R269:R297)</f>
        <v>3.9939358299999999</v>
      </c>
      <c r="T268" s="282">
        <f>SUM(T269:T297)</f>
        <v>0</v>
      </c>
      <c r="AR268" s="277" t="s">
        <v>75</v>
      </c>
      <c r="AT268" s="283" t="s">
        <v>64</v>
      </c>
      <c r="AU268" s="283" t="s">
        <v>73</v>
      </c>
      <c r="AY268" s="277" t="s">
        <v>185</v>
      </c>
      <c r="BK268" s="284">
        <f>SUM(BK269:BK297)</f>
        <v>0</v>
      </c>
    </row>
    <row r="269" spans="2:65" s="150" customFormat="1" ht="24.15" customHeight="1">
      <c r="B269" s="149"/>
      <c r="C269" s="287" t="s">
        <v>484</v>
      </c>
      <c r="D269" s="287" t="s">
        <v>187</v>
      </c>
      <c r="E269" s="288" t="s">
        <v>485</v>
      </c>
      <c r="F269" s="289" t="s">
        <v>486</v>
      </c>
      <c r="G269" s="290" t="s">
        <v>224</v>
      </c>
      <c r="H269" s="291">
        <v>111.83499999999999</v>
      </c>
      <c r="I269" s="128"/>
      <c r="J269" s="292">
        <f>ROUND(I269*H269,2)</f>
        <v>0</v>
      </c>
      <c r="K269" s="289" t="s">
        <v>191</v>
      </c>
      <c r="L269" s="149"/>
      <c r="M269" s="293" t="s">
        <v>3</v>
      </c>
      <c r="N269" s="294" t="s">
        <v>36</v>
      </c>
      <c r="O269" s="295">
        <v>4.3999999999999997E-2</v>
      </c>
      <c r="P269" s="295">
        <f>O269*H269</f>
        <v>4.9207399999999994</v>
      </c>
      <c r="Q269" s="295">
        <v>2.9999999999999997E-4</v>
      </c>
      <c r="R269" s="295">
        <f>Q269*H269</f>
        <v>3.3550499999999997E-2</v>
      </c>
      <c r="S269" s="295">
        <v>0</v>
      </c>
      <c r="T269" s="296">
        <f>S269*H269</f>
        <v>0</v>
      </c>
      <c r="AR269" s="297" t="s">
        <v>256</v>
      </c>
      <c r="AT269" s="297" t="s">
        <v>187</v>
      </c>
      <c r="AU269" s="297" t="s">
        <v>75</v>
      </c>
      <c r="AY269" s="134" t="s">
        <v>185</v>
      </c>
      <c r="BE269" s="298">
        <f>IF(N269="základní",J269,0)</f>
        <v>0</v>
      </c>
      <c r="BF269" s="298">
        <f>IF(N269="snížená",J269,0)</f>
        <v>0</v>
      </c>
      <c r="BG269" s="298">
        <f>IF(N269="zákl. přenesená",J269,0)</f>
        <v>0</v>
      </c>
      <c r="BH269" s="298">
        <f>IF(N269="sníž. přenesená",J269,0)</f>
        <v>0</v>
      </c>
      <c r="BI269" s="298">
        <f>IF(N269="nulová",J269,0)</f>
        <v>0</v>
      </c>
      <c r="BJ269" s="134" t="s">
        <v>73</v>
      </c>
      <c r="BK269" s="298">
        <f>ROUND(I269*H269,2)</f>
        <v>0</v>
      </c>
      <c r="BL269" s="134" t="s">
        <v>256</v>
      </c>
      <c r="BM269" s="297" t="s">
        <v>487</v>
      </c>
    </row>
    <row r="270" spans="2:65" s="150" customFormat="1">
      <c r="B270" s="149"/>
      <c r="D270" s="299" t="s">
        <v>194</v>
      </c>
      <c r="F270" s="300" t="s">
        <v>488</v>
      </c>
      <c r="L270" s="149"/>
      <c r="M270" s="301"/>
      <c r="T270" s="190"/>
      <c r="AT270" s="134" t="s">
        <v>194</v>
      </c>
      <c r="AU270" s="134" t="s">
        <v>75</v>
      </c>
    </row>
    <row r="271" spans="2:65" s="303" customFormat="1">
      <c r="B271" s="302"/>
      <c r="D271" s="304" t="s">
        <v>196</v>
      </c>
      <c r="E271" s="305" t="s">
        <v>3</v>
      </c>
      <c r="F271" s="306" t="s">
        <v>197</v>
      </c>
      <c r="H271" s="305" t="s">
        <v>3</v>
      </c>
      <c r="L271" s="302"/>
      <c r="M271" s="307"/>
      <c r="T271" s="308"/>
      <c r="AT271" s="305" t="s">
        <v>196</v>
      </c>
      <c r="AU271" s="305" t="s">
        <v>75</v>
      </c>
      <c r="AV271" s="303" t="s">
        <v>73</v>
      </c>
      <c r="AW271" s="303" t="s">
        <v>27</v>
      </c>
      <c r="AX271" s="303" t="s">
        <v>65</v>
      </c>
      <c r="AY271" s="305" t="s">
        <v>185</v>
      </c>
    </row>
    <row r="272" spans="2:65" s="303" customFormat="1">
      <c r="B272" s="302"/>
      <c r="D272" s="304" t="s">
        <v>196</v>
      </c>
      <c r="E272" s="305" t="s">
        <v>3</v>
      </c>
      <c r="F272" s="306" t="s">
        <v>489</v>
      </c>
      <c r="H272" s="305" t="s">
        <v>3</v>
      </c>
      <c r="L272" s="302"/>
      <c r="M272" s="307"/>
      <c r="T272" s="308"/>
      <c r="AT272" s="305" t="s">
        <v>196</v>
      </c>
      <c r="AU272" s="305" t="s">
        <v>75</v>
      </c>
      <c r="AV272" s="303" t="s">
        <v>73</v>
      </c>
      <c r="AW272" s="303" t="s">
        <v>27</v>
      </c>
      <c r="AX272" s="303" t="s">
        <v>65</v>
      </c>
      <c r="AY272" s="305" t="s">
        <v>185</v>
      </c>
    </row>
    <row r="273" spans="2:65" s="310" customFormat="1">
      <c r="B273" s="309"/>
      <c r="D273" s="304" t="s">
        <v>196</v>
      </c>
      <c r="E273" s="311" t="s">
        <v>3</v>
      </c>
      <c r="F273" s="312" t="s">
        <v>116</v>
      </c>
      <c r="H273" s="313">
        <v>111.83499999999999</v>
      </c>
      <c r="L273" s="309"/>
      <c r="M273" s="314"/>
      <c r="T273" s="315"/>
      <c r="AT273" s="316" t="s">
        <v>196</v>
      </c>
      <c r="AU273" s="316" t="s">
        <v>75</v>
      </c>
      <c r="AV273" s="310" t="s">
        <v>75</v>
      </c>
      <c r="AW273" s="310" t="s">
        <v>27</v>
      </c>
      <c r="AX273" s="310" t="s">
        <v>73</v>
      </c>
      <c r="AY273" s="316" t="s">
        <v>185</v>
      </c>
    </row>
    <row r="274" spans="2:65" s="150" customFormat="1" ht="24.15" customHeight="1">
      <c r="B274" s="149"/>
      <c r="C274" s="287" t="s">
        <v>490</v>
      </c>
      <c r="D274" s="287" t="s">
        <v>187</v>
      </c>
      <c r="E274" s="288" t="s">
        <v>491</v>
      </c>
      <c r="F274" s="289" t="s">
        <v>492</v>
      </c>
      <c r="G274" s="290" t="s">
        <v>224</v>
      </c>
      <c r="H274" s="291">
        <v>111.83499999999999</v>
      </c>
      <c r="I274" s="128"/>
      <c r="J274" s="292">
        <f>ROUND(I274*H274,2)</f>
        <v>0</v>
      </c>
      <c r="K274" s="289" t="s">
        <v>191</v>
      </c>
      <c r="L274" s="149"/>
      <c r="M274" s="293" t="s">
        <v>3</v>
      </c>
      <c r="N274" s="294" t="s">
        <v>36</v>
      </c>
      <c r="O274" s="295">
        <v>0.375</v>
      </c>
      <c r="P274" s="295">
        <f>O274*H274</f>
        <v>41.938124999999999</v>
      </c>
      <c r="Q274" s="295">
        <v>1.5E-3</v>
      </c>
      <c r="R274" s="295">
        <f>Q274*H274</f>
        <v>0.1677525</v>
      </c>
      <c r="S274" s="295">
        <v>0</v>
      </c>
      <c r="T274" s="296">
        <f>S274*H274</f>
        <v>0</v>
      </c>
      <c r="AR274" s="297" t="s">
        <v>256</v>
      </c>
      <c r="AT274" s="297" t="s">
        <v>187</v>
      </c>
      <c r="AU274" s="297" t="s">
        <v>75</v>
      </c>
      <c r="AY274" s="134" t="s">
        <v>185</v>
      </c>
      <c r="BE274" s="298">
        <f>IF(N274="základní",J274,0)</f>
        <v>0</v>
      </c>
      <c r="BF274" s="298">
        <f>IF(N274="snížená",J274,0)</f>
        <v>0</v>
      </c>
      <c r="BG274" s="298">
        <f>IF(N274="zákl. přenesená",J274,0)</f>
        <v>0</v>
      </c>
      <c r="BH274" s="298">
        <f>IF(N274="sníž. přenesená",J274,0)</f>
        <v>0</v>
      </c>
      <c r="BI274" s="298">
        <f>IF(N274="nulová",J274,0)</f>
        <v>0</v>
      </c>
      <c r="BJ274" s="134" t="s">
        <v>73</v>
      </c>
      <c r="BK274" s="298">
        <f>ROUND(I274*H274,2)</f>
        <v>0</v>
      </c>
      <c r="BL274" s="134" t="s">
        <v>256</v>
      </c>
      <c r="BM274" s="297" t="s">
        <v>493</v>
      </c>
    </row>
    <row r="275" spans="2:65" s="150" customFormat="1">
      <c r="B275" s="149"/>
      <c r="D275" s="299" t="s">
        <v>194</v>
      </c>
      <c r="F275" s="300" t="s">
        <v>494</v>
      </c>
      <c r="L275" s="149"/>
      <c r="M275" s="301"/>
      <c r="T275" s="190"/>
      <c r="AT275" s="134" t="s">
        <v>194</v>
      </c>
      <c r="AU275" s="134" t="s">
        <v>75</v>
      </c>
    </row>
    <row r="276" spans="2:65" s="150" customFormat="1" ht="24.15" customHeight="1">
      <c r="B276" s="149"/>
      <c r="C276" s="287" t="s">
        <v>495</v>
      </c>
      <c r="D276" s="287" t="s">
        <v>187</v>
      </c>
      <c r="E276" s="288" t="s">
        <v>496</v>
      </c>
      <c r="F276" s="289" t="s">
        <v>497</v>
      </c>
      <c r="G276" s="290" t="s">
        <v>203</v>
      </c>
      <c r="H276" s="291">
        <v>24</v>
      </c>
      <c r="I276" s="128"/>
      <c r="J276" s="292">
        <f>ROUND(I276*H276,2)</f>
        <v>0</v>
      </c>
      <c r="K276" s="289" t="s">
        <v>191</v>
      </c>
      <c r="L276" s="149"/>
      <c r="M276" s="293" t="s">
        <v>3</v>
      </c>
      <c r="N276" s="294" t="s">
        <v>36</v>
      </c>
      <c r="O276" s="295">
        <v>3.5000000000000003E-2</v>
      </c>
      <c r="P276" s="295">
        <f>O276*H276</f>
        <v>0.84000000000000008</v>
      </c>
      <c r="Q276" s="295">
        <v>2.1000000000000001E-4</v>
      </c>
      <c r="R276" s="295">
        <f>Q276*H276</f>
        <v>5.0400000000000002E-3</v>
      </c>
      <c r="S276" s="295">
        <v>0</v>
      </c>
      <c r="T276" s="296">
        <f>S276*H276</f>
        <v>0</v>
      </c>
      <c r="AR276" s="297" t="s">
        <v>256</v>
      </c>
      <c r="AT276" s="297" t="s">
        <v>187</v>
      </c>
      <c r="AU276" s="297" t="s">
        <v>75</v>
      </c>
      <c r="AY276" s="134" t="s">
        <v>185</v>
      </c>
      <c r="BE276" s="298">
        <f>IF(N276="základní",J276,0)</f>
        <v>0</v>
      </c>
      <c r="BF276" s="298">
        <f>IF(N276="snížená",J276,0)</f>
        <v>0</v>
      </c>
      <c r="BG276" s="298">
        <f>IF(N276="zákl. přenesená",J276,0)</f>
        <v>0</v>
      </c>
      <c r="BH276" s="298">
        <f>IF(N276="sníž. přenesená",J276,0)</f>
        <v>0</v>
      </c>
      <c r="BI276" s="298">
        <f>IF(N276="nulová",J276,0)</f>
        <v>0</v>
      </c>
      <c r="BJ276" s="134" t="s">
        <v>73</v>
      </c>
      <c r="BK276" s="298">
        <f>ROUND(I276*H276,2)</f>
        <v>0</v>
      </c>
      <c r="BL276" s="134" t="s">
        <v>256</v>
      </c>
      <c r="BM276" s="297" t="s">
        <v>498</v>
      </c>
    </row>
    <row r="277" spans="2:65" s="150" customFormat="1">
      <c r="B277" s="149"/>
      <c r="D277" s="299" t="s">
        <v>194</v>
      </c>
      <c r="F277" s="300" t="s">
        <v>499</v>
      </c>
      <c r="L277" s="149"/>
      <c r="M277" s="301"/>
      <c r="T277" s="190"/>
      <c r="AT277" s="134" t="s">
        <v>194</v>
      </c>
      <c r="AU277" s="134" t="s">
        <v>75</v>
      </c>
    </row>
    <row r="278" spans="2:65" s="150" customFormat="1" ht="24.15" customHeight="1">
      <c r="B278" s="149"/>
      <c r="C278" s="287" t="s">
        <v>500</v>
      </c>
      <c r="D278" s="287" t="s">
        <v>187</v>
      </c>
      <c r="E278" s="288" t="s">
        <v>501</v>
      </c>
      <c r="F278" s="289" t="s">
        <v>502</v>
      </c>
      <c r="G278" s="290" t="s">
        <v>203</v>
      </c>
      <c r="H278" s="291">
        <v>1</v>
      </c>
      <c r="I278" s="128"/>
      <c r="J278" s="292">
        <f>ROUND(I278*H278,2)</f>
        <v>0</v>
      </c>
      <c r="K278" s="289" t="s">
        <v>191</v>
      </c>
      <c r="L278" s="149"/>
      <c r="M278" s="293" t="s">
        <v>3</v>
      </c>
      <c r="N278" s="294" t="s">
        <v>36</v>
      </c>
      <c r="O278" s="295">
        <v>3.5000000000000003E-2</v>
      </c>
      <c r="P278" s="295">
        <f>O278*H278</f>
        <v>3.5000000000000003E-2</v>
      </c>
      <c r="Q278" s="295">
        <v>2.0000000000000001E-4</v>
      </c>
      <c r="R278" s="295">
        <f>Q278*H278</f>
        <v>2.0000000000000001E-4</v>
      </c>
      <c r="S278" s="295">
        <v>0</v>
      </c>
      <c r="T278" s="296">
        <f>S278*H278</f>
        <v>0</v>
      </c>
      <c r="AR278" s="297" t="s">
        <v>256</v>
      </c>
      <c r="AT278" s="297" t="s">
        <v>187</v>
      </c>
      <c r="AU278" s="297" t="s">
        <v>75</v>
      </c>
      <c r="AY278" s="134" t="s">
        <v>185</v>
      </c>
      <c r="BE278" s="298">
        <f>IF(N278="základní",J278,0)</f>
        <v>0</v>
      </c>
      <c r="BF278" s="298">
        <f>IF(N278="snížená",J278,0)</f>
        <v>0</v>
      </c>
      <c r="BG278" s="298">
        <f>IF(N278="zákl. přenesená",J278,0)</f>
        <v>0</v>
      </c>
      <c r="BH278" s="298">
        <f>IF(N278="sníž. přenesená",J278,0)</f>
        <v>0</v>
      </c>
      <c r="BI278" s="298">
        <f>IF(N278="nulová",J278,0)</f>
        <v>0</v>
      </c>
      <c r="BJ278" s="134" t="s">
        <v>73</v>
      </c>
      <c r="BK278" s="298">
        <f>ROUND(I278*H278,2)</f>
        <v>0</v>
      </c>
      <c r="BL278" s="134" t="s">
        <v>256</v>
      </c>
      <c r="BM278" s="297" t="s">
        <v>503</v>
      </c>
    </row>
    <row r="279" spans="2:65" s="150" customFormat="1">
      <c r="B279" s="149"/>
      <c r="D279" s="299" t="s">
        <v>194</v>
      </c>
      <c r="F279" s="300" t="s">
        <v>504</v>
      </c>
      <c r="L279" s="149"/>
      <c r="M279" s="301"/>
      <c r="T279" s="190"/>
      <c r="AT279" s="134" t="s">
        <v>194</v>
      </c>
      <c r="AU279" s="134" t="s">
        <v>75</v>
      </c>
    </row>
    <row r="280" spans="2:65" s="150" customFormat="1" ht="24.15" customHeight="1">
      <c r="B280" s="149"/>
      <c r="C280" s="287" t="s">
        <v>505</v>
      </c>
      <c r="D280" s="287" t="s">
        <v>187</v>
      </c>
      <c r="E280" s="288" t="s">
        <v>506</v>
      </c>
      <c r="F280" s="289" t="s">
        <v>507</v>
      </c>
      <c r="G280" s="290" t="s">
        <v>203</v>
      </c>
      <c r="H280" s="291">
        <v>7</v>
      </c>
      <c r="I280" s="128"/>
      <c r="J280" s="292">
        <f>ROUND(I280*H280,2)</f>
        <v>0</v>
      </c>
      <c r="K280" s="289" t="s">
        <v>191</v>
      </c>
      <c r="L280" s="149"/>
      <c r="M280" s="293" t="s">
        <v>3</v>
      </c>
      <c r="N280" s="294" t="s">
        <v>36</v>
      </c>
      <c r="O280" s="295">
        <v>0.13</v>
      </c>
      <c r="P280" s="295">
        <f>O280*H280</f>
        <v>0.91</v>
      </c>
      <c r="Q280" s="295">
        <v>2.1000000000000001E-4</v>
      </c>
      <c r="R280" s="295">
        <f>Q280*H280</f>
        <v>1.47E-3</v>
      </c>
      <c r="S280" s="295">
        <v>0</v>
      </c>
      <c r="T280" s="296">
        <f>S280*H280</f>
        <v>0</v>
      </c>
      <c r="AR280" s="297" t="s">
        <v>256</v>
      </c>
      <c r="AT280" s="297" t="s">
        <v>187</v>
      </c>
      <c r="AU280" s="297" t="s">
        <v>75</v>
      </c>
      <c r="AY280" s="134" t="s">
        <v>185</v>
      </c>
      <c r="BE280" s="298">
        <f>IF(N280="základní",J280,0)</f>
        <v>0</v>
      </c>
      <c r="BF280" s="298">
        <f>IF(N280="snížená",J280,0)</f>
        <v>0</v>
      </c>
      <c r="BG280" s="298">
        <f>IF(N280="zákl. přenesená",J280,0)</f>
        <v>0</v>
      </c>
      <c r="BH280" s="298">
        <f>IF(N280="sníž. přenesená",J280,0)</f>
        <v>0</v>
      </c>
      <c r="BI280" s="298">
        <f>IF(N280="nulová",J280,0)</f>
        <v>0</v>
      </c>
      <c r="BJ280" s="134" t="s">
        <v>73</v>
      </c>
      <c r="BK280" s="298">
        <f>ROUND(I280*H280,2)</f>
        <v>0</v>
      </c>
      <c r="BL280" s="134" t="s">
        <v>256</v>
      </c>
      <c r="BM280" s="297" t="s">
        <v>508</v>
      </c>
    </row>
    <row r="281" spans="2:65" s="150" customFormat="1">
      <c r="B281" s="149"/>
      <c r="D281" s="299" t="s">
        <v>194</v>
      </c>
      <c r="F281" s="300" t="s">
        <v>509</v>
      </c>
      <c r="L281" s="149"/>
      <c r="M281" s="301"/>
      <c r="T281" s="190"/>
      <c r="AT281" s="134" t="s">
        <v>194</v>
      </c>
      <c r="AU281" s="134" t="s">
        <v>75</v>
      </c>
    </row>
    <row r="282" spans="2:65" s="150" customFormat="1" ht="24.15" customHeight="1">
      <c r="B282" s="149"/>
      <c r="C282" s="287" t="s">
        <v>510</v>
      </c>
      <c r="D282" s="287" t="s">
        <v>187</v>
      </c>
      <c r="E282" s="288" t="s">
        <v>511</v>
      </c>
      <c r="F282" s="289" t="s">
        <v>512</v>
      </c>
      <c r="G282" s="290" t="s">
        <v>386</v>
      </c>
      <c r="H282" s="291">
        <v>49.719000000000001</v>
      </c>
      <c r="I282" s="128"/>
      <c r="J282" s="292">
        <f>ROUND(I282*H282,2)</f>
        <v>0</v>
      </c>
      <c r="K282" s="289" t="s">
        <v>191</v>
      </c>
      <c r="L282" s="149"/>
      <c r="M282" s="293" t="s">
        <v>3</v>
      </c>
      <c r="N282" s="294" t="s">
        <v>36</v>
      </c>
      <c r="O282" s="295">
        <v>0.06</v>
      </c>
      <c r="P282" s="295">
        <f>O282*H282</f>
        <v>2.9831400000000001</v>
      </c>
      <c r="Q282" s="295">
        <v>1.42E-3</v>
      </c>
      <c r="R282" s="295">
        <f>Q282*H282</f>
        <v>7.0600980000000008E-2</v>
      </c>
      <c r="S282" s="295">
        <v>0</v>
      </c>
      <c r="T282" s="296">
        <f>S282*H282</f>
        <v>0</v>
      </c>
      <c r="AR282" s="297" t="s">
        <v>256</v>
      </c>
      <c r="AT282" s="297" t="s">
        <v>187</v>
      </c>
      <c r="AU282" s="297" t="s">
        <v>75</v>
      </c>
      <c r="AY282" s="134" t="s">
        <v>185</v>
      </c>
      <c r="BE282" s="298">
        <f>IF(N282="základní",J282,0)</f>
        <v>0</v>
      </c>
      <c r="BF282" s="298">
        <f>IF(N282="snížená",J282,0)</f>
        <v>0</v>
      </c>
      <c r="BG282" s="298">
        <f>IF(N282="zákl. přenesená",J282,0)</f>
        <v>0</v>
      </c>
      <c r="BH282" s="298">
        <f>IF(N282="sníž. přenesená",J282,0)</f>
        <v>0</v>
      </c>
      <c r="BI282" s="298">
        <f>IF(N282="nulová",J282,0)</f>
        <v>0</v>
      </c>
      <c r="BJ282" s="134" t="s">
        <v>73</v>
      </c>
      <c r="BK282" s="298">
        <f>ROUND(I282*H282,2)</f>
        <v>0</v>
      </c>
      <c r="BL282" s="134" t="s">
        <v>256</v>
      </c>
      <c r="BM282" s="297" t="s">
        <v>513</v>
      </c>
    </row>
    <row r="283" spans="2:65" s="150" customFormat="1">
      <c r="B283" s="149"/>
      <c r="D283" s="299" t="s">
        <v>194</v>
      </c>
      <c r="F283" s="300" t="s">
        <v>514</v>
      </c>
      <c r="L283" s="149"/>
      <c r="M283" s="301"/>
      <c r="T283" s="190"/>
      <c r="AT283" s="134" t="s">
        <v>194</v>
      </c>
      <c r="AU283" s="134" t="s">
        <v>75</v>
      </c>
    </row>
    <row r="284" spans="2:65" s="303" customFormat="1">
      <c r="B284" s="302"/>
      <c r="D284" s="304" t="s">
        <v>196</v>
      </c>
      <c r="E284" s="305" t="s">
        <v>3</v>
      </c>
      <c r="F284" s="306" t="s">
        <v>197</v>
      </c>
      <c r="H284" s="305" t="s">
        <v>3</v>
      </c>
      <c r="L284" s="302"/>
      <c r="M284" s="307"/>
      <c r="T284" s="308"/>
      <c r="AT284" s="305" t="s">
        <v>196</v>
      </c>
      <c r="AU284" s="305" t="s">
        <v>75</v>
      </c>
      <c r="AV284" s="303" t="s">
        <v>73</v>
      </c>
      <c r="AW284" s="303" t="s">
        <v>27</v>
      </c>
      <c r="AX284" s="303" t="s">
        <v>65</v>
      </c>
      <c r="AY284" s="305" t="s">
        <v>185</v>
      </c>
    </row>
    <row r="285" spans="2:65" s="303" customFormat="1">
      <c r="B285" s="302"/>
      <c r="D285" s="304" t="s">
        <v>196</v>
      </c>
      <c r="E285" s="305" t="s">
        <v>3</v>
      </c>
      <c r="F285" s="306" t="s">
        <v>515</v>
      </c>
      <c r="H285" s="305" t="s">
        <v>3</v>
      </c>
      <c r="L285" s="302"/>
      <c r="M285" s="307"/>
      <c r="T285" s="308"/>
      <c r="AT285" s="305" t="s">
        <v>196</v>
      </c>
      <c r="AU285" s="305" t="s">
        <v>75</v>
      </c>
      <c r="AV285" s="303" t="s">
        <v>73</v>
      </c>
      <c r="AW285" s="303" t="s">
        <v>27</v>
      </c>
      <c r="AX285" s="303" t="s">
        <v>65</v>
      </c>
      <c r="AY285" s="305" t="s">
        <v>185</v>
      </c>
    </row>
    <row r="286" spans="2:65" s="310" customFormat="1">
      <c r="B286" s="309"/>
      <c r="D286" s="304" t="s">
        <v>196</v>
      </c>
      <c r="E286" s="311" t="s">
        <v>3</v>
      </c>
      <c r="F286" s="312" t="s">
        <v>119</v>
      </c>
      <c r="H286" s="313">
        <v>49.719000000000001</v>
      </c>
      <c r="L286" s="309"/>
      <c r="M286" s="314"/>
      <c r="T286" s="315"/>
      <c r="AT286" s="316" t="s">
        <v>196</v>
      </c>
      <c r="AU286" s="316" t="s">
        <v>75</v>
      </c>
      <c r="AV286" s="310" t="s">
        <v>75</v>
      </c>
      <c r="AW286" s="310" t="s">
        <v>27</v>
      </c>
      <c r="AX286" s="310" t="s">
        <v>73</v>
      </c>
      <c r="AY286" s="316" t="s">
        <v>185</v>
      </c>
    </row>
    <row r="287" spans="2:65" s="150" customFormat="1" ht="33" customHeight="1">
      <c r="B287" s="149"/>
      <c r="C287" s="287" t="s">
        <v>516</v>
      </c>
      <c r="D287" s="287" t="s">
        <v>187</v>
      </c>
      <c r="E287" s="288" t="s">
        <v>517</v>
      </c>
      <c r="F287" s="289" t="s">
        <v>518</v>
      </c>
      <c r="G287" s="290" t="s">
        <v>224</v>
      </c>
      <c r="H287" s="291">
        <v>111.83499999999999</v>
      </c>
      <c r="I287" s="128"/>
      <c r="J287" s="292">
        <f>ROUND(I287*H287,2)</f>
        <v>0</v>
      </c>
      <c r="K287" s="289" t="s">
        <v>191</v>
      </c>
      <c r="L287" s="149"/>
      <c r="M287" s="293" t="s">
        <v>3</v>
      </c>
      <c r="N287" s="294" t="s">
        <v>36</v>
      </c>
      <c r="O287" s="295">
        <v>9.9000000000000005E-2</v>
      </c>
      <c r="P287" s="295">
        <f>O287*H287</f>
        <v>11.071664999999999</v>
      </c>
      <c r="Q287" s="295">
        <v>4.4999999999999997E-3</v>
      </c>
      <c r="R287" s="295">
        <f>Q287*H287</f>
        <v>0.50325749999999991</v>
      </c>
      <c r="S287" s="295">
        <v>0</v>
      </c>
      <c r="T287" s="296">
        <f>S287*H287</f>
        <v>0</v>
      </c>
      <c r="AR287" s="297" t="s">
        <v>256</v>
      </c>
      <c r="AT287" s="297" t="s">
        <v>187</v>
      </c>
      <c r="AU287" s="297" t="s">
        <v>75</v>
      </c>
      <c r="AY287" s="134" t="s">
        <v>185</v>
      </c>
      <c r="BE287" s="298">
        <f>IF(N287="základní",J287,0)</f>
        <v>0</v>
      </c>
      <c r="BF287" s="298">
        <f>IF(N287="snížená",J287,0)</f>
        <v>0</v>
      </c>
      <c r="BG287" s="298">
        <f>IF(N287="zákl. přenesená",J287,0)</f>
        <v>0</v>
      </c>
      <c r="BH287" s="298">
        <f>IF(N287="sníž. přenesená",J287,0)</f>
        <v>0</v>
      </c>
      <c r="BI287" s="298">
        <f>IF(N287="nulová",J287,0)</f>
        <v>0</v>
      </c>
      <c r="BJ287" s="134" t="s">
        <v>73</v>
      </c>
      <c r="BK287" s="298">
        <f>ROUND(I287*H287,2)</f>
        <v>0</v>
      </c>
      <c r="BL287" s="134" t="s">
        <v>256</v>
      </c>
      <c r="BM287" s="297" t="s">
        <v>519</v>
      </c>
    </row>
    <row r="288" spans="2:65" s="150" customFormat="1">
      <c r="B288" s="149"/>
      <c r="D288" s="299" t="s">
        <v>194</v>
      </c>
      <c r="F288" s="300" t="s">
        <v>520</v>
      </c>
      <c r="L288" s="149"/>
      <c r="M288" s="301"/>
      <c r="T288" s="190"/>
      <c r="AT288" s="134" t="s">
        <v>194</v>
      </c>
      <c r="AU288" s="134" t="s">
        <v>75</v>
      </c>
    </row>
    <row r="289" spans="2:65" s="150" customFormat="1" ht="37.799999999999997" customHeight="1">
      <c r="B289" s="149"/>
      <c r="C289" s="287" t="s">
        <v>521</v>
      </c>
      <c r="D289" s="287" t="s">
        <v>187</v>
      </c>
      <c r="E289" s="288" t="s">
        <v>522</v>
      </c>
      <c r="F289" s="289" t="s">
        <v>523</v>
      </c>
      <c r="G289" s="290" t="s">
        <v>224</v>
      </c>
      <c r="H289" s="291">
        <v>111.83499999999999</v>
      </c>
      <c r="I289" s="128"/>
      <c r="J289" s="292">
        <f>ROUND(I289*H289,2)</f>
        <v>0</v>
      </c>
      <c r="K289" s="289" t="s">
        <v>191</v>
      </c>
      <c r="L289" s="149"/>
      <c r="M289" s="293" t="s">
        <v>3</v>
      </c>
      <c r="N289" s="294" t="s">
        <v>36</v>
      </c>
      <c r="O289" s="295">
        <v>0.71</v>
      </c>
      <c r="P289" s="295">
        <f>O289*H289</f>
        <v>79.402849999999987</v>
      </c>
      <c r="Q289" s="295">
        <v>7.5500000000000003E-3</v>
      </c>
      <c r="R289" s="295">
        <f>Q289*H289</f>
        <v>0.84435424999999997</v>
      </c>
      <c r="S289" s="295">
        <v>0</v>
      </c>
      <c r="T289" s="296">
        <f>S289*H289</f>
        <v>0</v>
      </c>
      <c r="AR289" s="297" t="s">
        <v>256</v>
      </c>
      <c r="AT289" s="297" t="s">
        <v>187</v>
      </c>
      <c r="AU289" s="297" t="s">
        <v>75</v>
      </c>
      <c r="AY289" s="134" t="s">
        <v>185</v>
      </c>
      <c r="BE289" s="298">
        <f>IF(N289="základní",J289,0)</f>
        <v>0</v>
      </c>
      <c r="BF289" s="298">
        <f>IF(N289="snížená",J289,0)</f>
        <v>0</v>
      </c>
      <c r="BG289" s="298">
        <f>IF(N289="zákl. přenesená",J289,0)</f>
        <v>0</v>
      </c>
      <c r="BH289" s="298">
        <f>IF(N289="sníž. přenesená",J289,0)</f>
        <v>0</v>
      </c>
      <c r="BI289" s="298">
        <f>IF(N289="nulová",J289,0)</f>
        <v>0</v>
      </c>
      <c r="BJ289" s="134" t="s">
        <v>73</v>
      </c>
      <c r="BK289" s="298">
        <f>ROUND(I289*H289,2)</f>
        <v>0</v>
      </c>
      <c r="BL289" s="134" t="s">
        <v>256</v>
      </c>
      <c r="BM289" s="297" t="s">
        <v>524</v>
      </c>
    </row>
    <row r="290" spans="2:65" s="150" customFormat="1">
      <c r="B290" s="149"/>
      <c r="D290" s="299" t="s">
        <v>194</v>
      </c>
      <c r="F290" s="300" t="s">
        <v>525</v>
      </c>
      <c r="L290" s="149"/>
      <c r="M290" s="301"/>
      <c r="T290" s="190"/>
      <c r="AT290" s="134" t="s">
        <v>194</v>
      </c>
      <c r="AU290" s="134" t="s">
        <v>75</v>
      </c>
    </row>
    <row r="291" spans="2:65" s="303" customFormat="1">
      <c r="B291" s="302"/>
      <c r="D291" s="304" t="s">
        <v>196</v>
      </c>
      <c r="E291" s="305" t="s">
        <v>3</v>
      </c>
      <c r="F291" s="306" t="s">
        <v>197</v>
      </c>
      <c r="H291" s="305" t="s">
        <v>3</v>
      </c>
      <c r="L291" s="302"/>
      <c r="M291" s="307"/>
      <c r="T291" s="308"/>
      <c r="AT291" s="305" t="s">
        <v>196</v>
      </c>
      <c r="AU291" s="305" t="s">
        <v>75</v>
      </c>
      <c r="AV291" s="303" t="s">
        <v>73</v>
      </c>
      <c r="AW291" s="303" t="s">
        <v>27</v>
      </c>
      <c r="AX291" s="303" t="s">
        <v>65</v>
      </c>
      <c r="AY291" s="305" t="s">
        <v>185</v>
      </c>
    </row>
    <row r="292" spans="2:65" s="303" customFormat="1">
      <c r="B292" s="302"/>
      <c r="D292" s="304" t="s">
        <v>196</v>
      </c>
      <c r="E292" s="305" t="s">
        <v>3</v>
      </c>
      <c r="F292" s="306" t="s">
        <v>489</v>
      </c>
      <c r="H292" s="305" t="s">
        <v>3</v>
      </c>
      <c r="L292" s="302"/>
      <c r="M292" s="307"/>
      <c r="T292" s="308"/>
      <c r="AT292" s="305" t="s">
        <v>196</v>
      </c>
      <c r="AU292" s="305" t="s">
        <v>75</v>
      </c>
      <c r="AV292" s="303" t="s">
        <v>73</v>
      </c>
      <c r="AW292" s="303" t="s">
        <v>27</v>
      </c>
      <c r="AX292" s="303" t="s">
        <v>65</v>
      </c>
      <c r="AY292" s="305" t="s">
        <v>185</v>
      </c>
    </row>
    <row r="293" spans="2:65" s="310" customFormat="1">
      <c r="B293" s="309"/>
      <c r="D293" s="304" t="s">
        <v>196</v>
      </c>
      <c r="E293" s="311" t="s">
        <v>3</v>
      </c>
      <c r="F293" s="312" t="s">
        <v>122</v>
      </c>
      <c r="H293" s="313">
        <v>111.83499999999999</v>
      </c>
      <c r="L293" s="309"/>
      <c r="M293" s="314"/>
      <c r="T293" s="315"/>
      <c r="AT293" s="316" t="s">
        <v>196</v>
      </c>
      <c r="AU293" s="316" t="s">
        <v>75</v>
      </c>
      <c r="AV293" s="310" t="s">
        <v>75</v>
      </c>
      <c r="AW293" s="310" t="s">
        <v>27</v>
      </c>
      <c r="AX293" s="310" t="s">
        <v>73</v>
      </c>
      <c r="AY293" s="316" t="s">
        <v>185</v>
      </c>
    </row>
    <row r="294" spans="2:65" s="150" customFormat="1" ht="24.15" customHeight="1">
      <c r="B294" s="149"/>
      <c r="C294" s="317" t="s">
        <v>526</v>
      </c>
      <c r="D294" s="317" t="s">
        <v>206</v>
      </c>
      <c r="E294" s="318" t="s">
        <v>527</v>
      </c>
      <c r="F294" s="319" t="s">
        <v>528</v>
      </c>
      <c r="G294" s="320" t="s">
        <v>224</v>
      </c>
      <c r="H294" s="321">
        <v>128.61000000000001</v>
      </c>
      <c r="I294" s="129"/>
      <c r="J294" s="322">
        <f>ROUND(I294*H294,2)</f>
        <v>0</v>
      </c>
      <c r="K294" s="319" t="s">
        <v>191</v>
      </c>
      <c r="L294" s="323"/>
      <c r="M294" s="324" t="s">
        <v>3</v>
      </c>
      <c r="N294" s="325" t="s">
        <v>36</v>
      </c>
      <c r="O294" s="295">
        <v>0</v>
      </c>
      <c r="P294" s="295">
        <f>O294*H294</f>
        <v>0</v>
      </c>
      <c r="Q294" s="295">
        <v>1.8409999999999999E-2</v>
      </c>
      <c r="R294" s="295">
        <f>Q294*H294</f>
        <v>2.3677101</v>
      </c>
      <c r="S294" s="295">
        <v>0</v>
      </c>
      <c r="T294" s="296">
        <f>S294*H294</f>
        <v>0</v>
      </c>
      <c r="AR294" s="297" t="s">
        <v>333</v>
      </c>
      <c r="AT294" s="297" t="s">
        <v>206</v>
      </c>
      <c r="AU294" s="297" t="s">
        <v>75</v>
      </c>
      <c r="AY294" s="134" t="s">
        <v>185</v>
      </c>
      <c r="BE294" s="298">
        <f>IF(N294="základní",J294,0)</f>
        <v>0</v>
      </c>
      <c r="BF294" s="298">
        <f>IF(N294="snížená",J294,0)</f>
        <v>0</v>
      </c>
      <c r="BG294" s="298">
        <f>IF(N294="zákl. přenesená",J294,0)</f>
        <v>0</v>
      </c>
      <c r="BH294" s="298">
        <f>IF(N294="sníž. přenesená",J294,0)</f>
        <v>0</v>
      </c>
      <c r="BI294" s="298">
        <f>IF(N294="nulová",J294,0)</f>
        <v>0</v>
      </c>
      <c r="BJ294" s="134" t="s">
        <v>73</v>
      </c>
      <c r="BK294" s="298">
        <f>ROUND(I294*H294,2)</f>
        <v>0</v>
      </c>
      <c r="BL294" s="134" t="s">
        <v>256</v>
      </c>
      <c r="BM294" s="297" t="s">
        <v>529</v>
      </c>
    </row>
    <row r="295" spans="2:65" s="310" customFormat="1">
      <c r="B295" s="309"/>
      <c r="D295" s="304" t="s">
        <v>196</v>
      </c>
      <c r="F295" s="311" t="s">
        <v>530</v>
      </c>
      <c r="H295" s="313">
        <v>128.61000000000001</v>
      </c>
      <c r="L295" s="309"/>
      <c r="M295" s="314"/>
      <c r="T295" s="315"/>
      <c r="AT295" s="316" t="s">
        <v>196</v>
      </c>
      <c r="AU295" s="316" t="s">
        <v>75</v>
      </c>
      <c r="AV295" s="310" t="s">
        <v>75</v>
      </c>
      <c r="AW295" s="310" t="s">
        <v>4</v>
      </c>
      <c r="AX295" s="310" t="s">
        <v>73</v>
      </c>
      <c r="AY295" s="316" t="s">
        <v>185</v>
      </c>
    </row>
    <row r="296" spans="2:65" s="150" customFormat="1" ht="49.05" customHeight="1">
      <c r="B296" s="149"/>
      <c r="C296" s="287" t="s">
        <v>531</v>
      </c>
      <c r="D296" s="287" t="s">
        <v>187</v>
      </c>
      <c r="E296" s="288" t="s">
        <v>532</v>
      </c>
      <c r="F296" s="289" t="s">
        <v>533</v>
      </c>
      <c r="G296" s="290" t="s">
        <v>232</v>
      </c>
      <c r="H296" s="291">
        <v>3.9940000000000002</v>
      </c>
      <c r="I296" s="128"/>
      <c r="J296" s="292">
        <f>ROUND(I296*H296,2)</f>
        <v>0</v>
      </c>
      <c r="K296" s="289" t="s">
        <v>191</v>
      </c>
      <c r="L296" s="149"/>
      <c r="M296" s="293" t="s">
        <v>3</v>
      </c>
      <c r="N296" s="294" t="s">
        <v>36</v>
      </c>
      <c r="O296" s="295">
        <v>0.84</v>
      </c>
      <c r="P296" s="295">
        <f>O296*H296</f>
        <v>3.3549600000000002</v>
      </c>
      <c r="Q296" s="295">
        <v>0</v>
      </c>
      <c r="R296" s="295">
        <f>Q296*H296</f>
        <v>0</v>
      </c>
      <c r="S296" s="295">
        <v>0</v>
      </c>
      <c r="T296" s="296">
        <f>S296*H296</f>
        <v>0</v>
      </c>
      <c r="AR296" s="297" t="s">
        <v>256</v>
      </c>
      <c r="AT296" s="297" t="s">
        <v>187</v>
      </c>
      <c r="AU296" s="297" t="s">
        <v>75</v>
      </c>
      <c r="AY296" s="134" t="s">
        <v>185</v>
      </c>
      <c r="BE296" s="298">
        <f>IF(N296="základní",J296,0)</f>
        <v>0</v>
      </c>
      <c r="BF296" s="298">
        <f>IF(N296="snížená",J296,0)</f>
        <v>0</v>
      </c>
      <c r="BG296" s="298">
        <f>IF(N296="zákl. přenesená",J296,0)</f>
        <v>0</v>
      </c>
      <c r="BH296" s="298">
        <f>IF(N296="sníž. přenesená",J296,0)</f>
        <v>0</v>
      </c>
      <c r="BI296" s="298">
        <f>IF(N296="nulová",J296,0)</f>
        <v>0</v>
      </c>
      <c r="BJ296" s="134" t="s">
        <v>73</v>
      </c>
      <c r="BK296" s="298">
        <f>ROUND(I296*H296,2)</f>
        <v>0</v>
      </c>
      <c r="BL296" s="134" t="s">
        <v>256</v>
      </c>
      <c r="BM296" s="297" t="s">
        <v>534</v>
      </c>
    </row>
    <row r="297" spans="2:65" s="150" customFormat="1">
      <c r="B297" s="149"/>
      <c r="D297" s="299" t="s">
        <v>194</v>
      </c>
      <c r="F297" s="300" t="s">
        <v>535</v>
      </c>
      <c r="L297" s="149"/>
      <c r="M297" s="301"/>
      <c r="T297" s="190"/>
      <c r="AT297" s="134" t="s">
        <v>194</v>
      </c>
      <c r="AU297" s="134" t="s">
        <v>75</v>
      </c>
    </row>
    <row r="298" spans="2:65" s="276" customFormat="1" ht="22.8" customHeight="1">
      <c r="B298" s="275"/>
      <c r="D298" s="277" t="s">
        <v>64</v>
      </c>
      <c r="E298" s="285" t="s">
        <v>536</v>
      </c>
      <c r="F298" s="285" t="s">
        <v>537</v>
      </c>
      <c r="J298" s="286">
        <f>BK298</f>
        <v>0</v>
      </c>
      <c r="L298" s="275"/>
      <c r="M298" s="280"/>
      <c r="P298" s="281">
        <f>SUM(P299:P320)</f>
        <v>191.99928800000004</v>
      </c>
      <c r="R298" s="281">
        <f>SUM(R299:R320)</f>
        <v>0.97710881000000005</v>
      </c>
      <c r="T298" s="282">
        <f>SUM(T299:T320)</f>
        <v>0.20683454000000001</v>
      </c>
      <c r="AR298" s="277" t="s">
        <v>75</v>
      </c>
      <c r="AT298" s="283" t="s">
        <v>64</v>
      </c>
      <c r="AU298" s="283" t="s">
        <v>73</v>
      </c>
      <c r="AY298" s="277" t="s">
        <v>185</v>
      </c>
      <c r="BK298" s="284">
        <f>SUM(BK299:BK320)</f>
        <v>0</v>
      </c>
    </row>
    <row r="299" spans="2:65" s="150" customFormat="1" ht="21.75" customHeight="1">
      <c r="B299" s="149"/>
      <c r="C299" s="287" t="s">
        <v>538</v>
      </c>
      <c r="D299" s="287" t="s">
        <v>187</v>
      </c>
      <c r="E299" s="288" t="s">
        <v>539</v>
      </c>
      <c r="F299" s="289" t="s">
        <v>540</v>
      </c>
      <c r="G299" s="290" t="s">
        <v>224</v>
      </c>
      <c r="H299" s="291">
        <v>648.10400000000004</v>
      </c>
      <c r="I299" s="128"/>
      <c r="J299" s="292">
        <f>ROUND(I299*H299,2)</f>
        <v>0</v>
      </c>
      <c r="K299" s="289" t="s">
        <v>191</v>
      </c>
      <c r="L299" s="149"/>
      <c r="M299" s="293" t="s">
        <v>3</v>
      </c>
      <c r="N299" s="294" t="s">
        <v>36</v>
      </c>
      <c r="O299" s="295">
        <v>8.4000000000000005E-2</v>
      </c>
      <c r="P299" s="295">
        <f>O299*H299</f>
        <v>54.440736000000008</v>
      </c>
      <c r="Q299" s="295">
        <v>0</v>
      </c>
      <c r="R299" s="295">
        <f>Q299*H299</f>
        <v>0</v>
      </c>
      <c r="S299" s="295">
        <v>0</v>
      </c>
      <c r="T299" s="296">
        <f>S299*H299</f>
        <v>0</v>
      </c>
      <c r="AR299" s="297" t="s">
        <v>256</v>
      </c>
      <c r="AT299" s="297" t="s">
        <v>187</v>
      </c>
      <c r="AU299" s="297" t="s">
        <v>75</v>
      </c>
      <c r="AY299" s="134" t="s">
        <v>185</v>
      </c>
      <c r="BE299" s="298">
        <f>IF(N299="základní",J299,0)</f>
        <v>0</v>
      </c>
      <c r="BF299" s="298">
        <f>IF(N299="snížená",J299,0)</f>
        <v>0</v>
      </c>
      <c r="BG299" s="298">
        <f>IF(N299="zákl. přenesená",J299,0)</f>
        <v>0</v>
      </c>
      <c r="BH299" s="298">
        <f>IF(N299="sníž. přenesená",J299,0)</f>
        <v>0</v>
      </c>
      <c r="BI299" s="298">
        <f>IF(N299="nulová",J299,0)</f>
        <v>0</v>
      </c>
      <c r="BJ299" s="134" t="s">
        <v>73</v>
      </c>
      <c r="BK299" s="298">
        <f>ROUND(I299*H299,2)</f>
        <v>0</v>
      </c>
      <c r="BL299" s="134" t="s">
        <v>256</v>
      </c>
      <c r="BM299" s="297" t="s">
        <v>541</v>
      </c>
    </row>
    <row r="300" spans="2:65" s="150" customFormat="1">
      <c r="B300" s="149"/>
      <c r="D300" s="299" t="s">
        <v>194</v>
      </c>
      <c r="F300" s="300" t="s">
        <v>542</v>
      </c>
      <c r="L300" s="149"/>
      <c r="M300" s="301"/>
      <c r="T300" s="190"/>
      <c r="AT300" s="134" t="s">
        <v>194</v>
      </c>
      <c r="AU300" s="134" t="s">
        <v>75</v>
      </c>
    </row>
    <row r="301" spans="2:65" s="303" customFormat="1">
      <c r="B301" s="302"/>
      <c r="D301" s="304" t="s">
        <v>196</v>
      </c>
      <c r="E301" s="305" t="s">
        <v>3</v>
      </c>
      <c r="F301" s="306" t="s">
        <v>197</v>
      </c>
      <c r="H301" s="305" t="s">
        <v>3</v>
      </c>
      <c r="L301" s="302"/>
      <c r="M301" s="307"/>
      <c r="T301" s="308"/>
      <c r="AT301" s="305" t="s">
        <v>196</v>
      </c>
      <c r="AU301" s="305" t="s">
        <v>75</v>
      </c>
      <c r="AV301" s="303" t="s">
        <v>73</v>
      </c>
      <c r="AW301" s="303" t="s">
        <v>27</v>
      </c>
      <c r="AX301" s="303" t="s">
        <v>65</v>
      </c>
      <c r="AY301" s="305" t="s">
        <v>185</v>
      </c>
    </row>
    <row r="302" spans="2:65" s="303" customFormat="1" ht="20.399999999999999">
      <c r="B302" s="302"/>
      <c r="D302" s="304" t="s">
        <v>196</v>
      </c>
      <c r="E302" s="305" t="s">
        <v>3</v>
      </c>
      <c r="F302" s="306" t="s">
        <v>543</v>
      </c>
      <c r="H302" s="305" t="s">
        <v>3</v>
      </c>
      <c r="L302" s="302"/>
      <c r="M302" s="307"/>
      <c r="T302" s="308"/>
      <c r="AT302" s="305" t="s">
        <v>196</v>
      </c>
      <c r="AU302" s="305" t="s">
        <v>75</v>
      </c>
      <c r="AV302" s="303" t="s">
        <v>73</v>
      </c>
      <c r="AW302" s="303" t="s">
        <v>27</v>
      </c>
      <c r="AX302" s="303" t="s">
        <v>65</v>
      </c>
      <c r="AY302" s="305" t="s">
        <v>185</v>
      </c>
    </row>
    <row r="303" spans="2:65" s="303" customFormat="1" ht="30.6">
      <c r="B303" s="302"/>
      <c r="D303" s="304" t="s">
        <v>196</v>
      </c>
      <c r="E303" s="305" t="s">
        <v>3</v>
      </c>
      <c r="F303" s="306" t="s">
        <v>544</v>
      </c>
      <c r="H303" s="305" t="s">
        <v>3</v>
      </c>
      <c r="L303" s="302"/>
      <c r="M303" s="307"/>
      <c r="T303" s="308"/>
      <c r="AT303" s="305" t="s">
        <v>196</v>
      </c>
      <c r="AU303" s="305" t="s">
        <v>75</v>
      </c>
      <c r="AV303" s="303" t="s">
        <v>73</v>
      </c>
      <c r="AW303" s="303" t="s">
        <v>27</v>
      </c>
      <c r="AX303" s="303" t="s">
        <v>65</v>
      </c>
      <c r="AY303" s="305" t="s">
        <v>185</v>
      </c>
    </row>
    <row r="304" spans="2:65" s="310" customFormat="1">
      <c r="B304" s="309"/>
      <c r="D304" s="304" t="s">
        <v>196</v>
      </c>
      <c r="E304" s="311" t="s">
        <v>3</v>
      </c>
      <c r="F304" s="312" t="s">
        <v>142</v>
      </c>
      <c r="H304" s="313">
        <v>648.10400000000004</v>
      </c>
      <c r="L304" s="309"/>
      <c r="M304" s="314"/>
      <c r="T304" s="315"/>
      <c r="AT304" s="316" t="s">
        <v>196</v>
      </c>
      <c r="AU304" s="316" t="s">
        <v>75</v>
      </c>
      <c r="AV304" s="310" t="s">
        <v>75</v>
      </c>
      <c r="AW304" s="310" t="s">
        <v>27</v>
      </c>
      <c r="AX304" s="310" t="s">
        <v>73</v>
      </c>
      <c r="AY304" s="316" t="s">
        <v>185</v>
      </c>
    </row>
    <row r="305" spans="2:65" s="150" customFormat="1" ht="16.5" customHeight="1">
      <c r="B305" s="149"/>
      <c r="C305" s="287" t="s">
        <v>545</v>
      </c>
      <c r="D305" s="287" t="s">
        <v>187</v>
      </c>
      <c r="E305" s="288" t="s">
        <v>546</v>
      </c>
      <c r="F305" s="289" t="s">
        <v>547</v>
      </c>
      <c r="G305" s="290" t="s">
        <v>224</v>
      </c>
      <c r="H305" s="291">
        <v>648.10400000000004</v>
      </c>
      <c r="I305" s="128"/>
      <c r="J305" s="292">
        <f>ROUND(I305*H305,2)</f>
        <v>0</v>
      </c>
      <c r="K305" s="289" t="s">
        <v>191</v>
      </c>
      <c r="L305" s="149"/>
      <c r="M305" s="293" t="s">
        <v>3</v>
      </c>
      <c r="N305" s="294" t="s">
        <v>36</v>
      </c>
      <c r="O305" s="295">
        <v>7.3999999999999996E-2</v>
      </c>
      <c r="P305" s="295">
        <f>O305*H305</f>
        <v>47.959696000000001</v>
      </c>
      <c r="Q305" s="295">
        <v>1E-3</v>
      </c>
      <c r="R305" s="295">
        <f>Q305*H305</f>
        <v>0.64810400000000001</v>
      </c>
      <c r="S305" s="295">
        <v>3.1E-4</v>
      </c>
      <c r="T305" s="296">
        <f>S305*H305</f>
        <v>0.20091224000000002</v>
      </c>
      <c r="AR305" s="297" t="s">
        <v>256</v>
      </c>
      <c r="AT305" s="297" t="s">
        <v>187</v>
      </c>
      <c r="AU305" s="297" t="s">
        <v>75</v>
      </c>
      <c r="AY305" s="134" t="s">
        <v>185</v>
      </c>
      <c r="BE305" s="298">
        <f>IF(N305="základní",J305,0)</f>
        <v>0</v>
      </c>
      <c r="BF305" s="298">
        <f>IF(N305="snížená",J305,0)</f>
        <v>0</v>
      </c>
      <c r="BG305" s="298">
        <f>IF(N305="zákl. přenesená",J305,0)</f>
        <v>0</v>
      </c>
      <c r="BH305" s="298">
        <f>IF(N305="sníž. přenesená",J305,0)</f>
        <v>0</v>
      </c>
      <c r="BI305" s="298">
        <f>IF(N305="nulová",J305,0)</f>
        <v>0</v>
      </c>
      <c r="BJ305" s="134" t="s">
        <v>73</v>
      </c>
      <c r="BK305" s="298">
        <f>ROUND(I305*H305,2)</f>
        <v>0</v>
      </c>
      <c r="BL305" s="134" t="s">
        <v>256</v>
      </c>
      <c r="BM305" s="297" t="s">
        <v>548</v>
      </c>
    </row>
    <row r="306" spans="2:65" s="150" customFormat="1">
      <c r="B306" s="149"/>
      <c r="D306" s="299" t="s">
        <v>194</v>
      </c>
      <c r="F306" s="300" t="s">
        <v>549</v>
      </c>
      <c r="L306" s="149"/>
      <c r="M306" s="301"/>
      <c r="T306" s="190"/>
      <c r="AT306" s="134" t="s">
        <v>194</v>
      </c>
      <c r="AU306" s="134" t="s">
        <v>75</v>
      </c>
    </row>
    <row r="307" spans="2:65" s="150" customFormat="1" ht="24.15" customHeight="1">
      <c r="B307" s="149"/>
      <c r="C307" s="287" t="s">
        <v>550</v>
      </c>
      <c r="D307" s="287" t="s">
        <v>187</v>
      </c>
      <c r="E307" s="288" t="s">
        <v>551</v>
      </c>
      <c r="F307" s="289" t="s">
        <v>552</v>
      </c>
      <c r="G307" s="290" t="s">
        <v>224</v>
      </c>
      <c r="H307" s="291">
        <v>648.10400000000004</v>
      </c>
      <c r="I307" s="128"/>
      <c r="J307" s="292">
        <f>ROUND(I307*H307,2)</f>
        <v>0</v>
      </c>
      <c r="K307" s="289" t="s">
        <v>191</v>
      </c>
      <c r="L307" s="149"/>
      <c r="M307" s="293" t="s">
        <v>3</v>
      </c>
      <c r="N307" s="294" t="s">
        <v>36</v>
      </c>
      <c r="O307" s="295">
        <v>3.6999999999999998E-2</v>
      </c>
      <c r="P307" s="295">
        <f>O307*H307</f>
        <v>23.979848</v>
      </c>
      <c r="Q307" s="295">
        <v>0</v>
      </c>
      <c r="R307" s="295">
        <f>Q307*H307</f>
        <v>0</v>
      </c>
      <c r="S307" s="295">
        <v>0</v>
      </c>
      <c r="T307" s="296">
        <f>S307*H307</f>
        <v>0</v>
      </c>
      <c r="AR307" s="297" t="s">
        <v>256</v>
      </c>
      <c r="AT307" s="297" t="s">
        <v>187</v>
      </c>
      <c r="AU307" s="297" t="s">
        <v>75</v>
      </c>
      <c r="AY307" s="134" t="s">
        <v>185</v>
      </c>
      <c r="BE307" s="298">
        <f>IF(N307="základní",J307,0)</f>
        <v>0</v>
      </c>
      <c r="BF307" s="298">
        <f>IF(N307="snížená",J307,0)</f>
        <v>0</v>
      </c>
      <c r="BG307" s="298">
        <f>IF(N307="zákl. přenesená",J307,0)</f>
        <v>0</v>
      </c>
      <c r="BH307" s="298">
        <f>IF(N307="sníž. přenesená",J307,0)</f>
        <v>0</v>
      </c>
      <c r="BI307" s="298">
        <f>IF(N307="nulová",J307,0)</f>
        <v>0</v>
      </c>
      <c r="BJ307" s="134" t="s">
        <v>73</v>
      </c>
      <c r="BK307" s="298">
        <f>ROUND(I307*H307,2)</f>
        <v>0</v>
      </c>
      <c r="BL307" s="134" t="s">
        <v>256</v>
      </c>
      <c r="BM307" s="297" t="s">
        <v>553</v>
      </c>
    </row>
    <row r="308" spans="2:65" s="150" customFormat="1">
      <c r="B308" s="149"/>
      <c r="D308" s="299" t="s">
        <v>194</v>
      </c>
      <c r="F308" s="300" t="s">
        <v>554</v>
      </c>
      <c r="L308" s="149"/>
      <c r="M308" s="301"/>
      <c r="T308" s="190"/>
      <c r="AT308" s="134" t="s">
        <v>194</v>
      </c>
      <c r="AU308" s="134" t="s">
        <v>75</v>
      </c>
    </row>
    <row r="309" spans="2:65" s="150" customFormat="1" ht="37.799999999999997" customHeight="1">
      <c r="B309" s="149"/>
      <c r="C309" s="287" t="s">
        <v>555</v>
      </c>
      <c r="D309" s="287" t="s">
        <v>187</v>
      </c>
      <c r="E309" s="288" t="s">
        <v>556</v>
      </c>
      <c r="F309" s="289" t="s">
        <v>557</v>
      </c>
      <c r="G309" s="290" t="s">
        <v>203</v>
      </c>
      <c r="H309" s="291">
        <v>6</v>
      </c>
      <c r="I309" s="128"/>
      <c r="J309" s="292">
        <f>ROUND(I309*H309,2)</f>
        <v>0</v>
      </c>
      <c r="K309" s="289" t="s">
        <v>191</v>
      </c>
      <c r="L309" s="149"/>
      <c r="M309" s="293" t="s">
        <v>3</v>
      </c>
      <c r="N309" s="294" t="s">
        <v>36</v>
      </c>
      <c r="O309" s="295">
        <v>6.4000000000000001E-2</v>
      </c>
      <c r="P309" s="295">
        <f>O309*H309</f>
        <v>0.38400000000000001</v>
      </c>
      <c r="Q309" s="295">
        <v>4.8000000000000001E-4</v>
      </c>
      <c r="R309" s="295">
        <f>Q309*H309</f>
        <v>2.8800000000000002E-3</v>
      </c>
      <c r="S309" s="295">
        <v>0</v>
      </c>
      <c r="T309" s="296">
        <f>S309*H309</f>
        <v>0</v>
      </c>
      <c r="AR309" s="297" t="s">
        <v>256</v>
      </c>
      <c r="AT309" s="297" t="s">
        <v>187</v>
      </c>
      <c r="AU309" s="297" t="s">
        <v>75</v>
      </c>
      <c r="AY309" s="134" t="s">
        <v>185</v>
      </c>
      <c r="BE309" s="298">
        <f>IF(N309="základní",J309,0)</f>
        <v>0</v>
      </c>
      <c r="BF309" s="298">
        <f>IF(N309="snížená",J309,0)</f>
        <v>0</v>
      </c>
      <c r="BG309" s="298">
        <f>IF(N309="zákl. přenesená",J309,0)</f>
        <v>0</v>
      </c>
      <c r="BH309" s="298">
        <f>IF(N309="sníž. přenesená",J309,0)</f>
        <v>0</v>
      </c>
      <c r="BI309" s="298">
        <f>IF(N309="nulová",J309,0)</f>
        <v>0</v>
      </c>
      <c r="BJ309" s="134" t="s">
        <v>73</v>
      </c>
      <c r="BK309" s="298">
        <f>ROUND(I309*H309,2)</f>
        <v>0</v>
      </c>
      <c r="BL309" s="134" t="s">
        <v>256</v>
      </c>
      <c r="BM309" s="297" t="s">
        <v>558</v>
      </c>
    </row>
    <row r="310" spans="2:65" s="150" customFormat="1">
      <c r="B310" s="149"/>
      <c r="D310" s="299" t="s">
        <v>194</v>
      </c>
      <c r="F310" s="300" t="s">
        <v>559</v>
      </c>
      <c r="L310" s="149"/>
      <c r="M310" s="301"/>
      <c r="T310" s="190"/>
      <c r="AT310" s="134" t="s">
        <v>194</v>
      </c>
      <c r="AU310" s="134" t="s">
        <v>75</v>
      </c>
    </row>
    <row r="311" spans="2:65" s="150" customFormat="1" ht="24.15" customHeight="1">
      <c r="B311" s="149"/>
      <c r="C311" s="287" t="s">
        <v>560</v>
      </c>
      <c r="D311" s="287" t="s">
        <v>187</v>
      </c>
      <c r="E311" s="288" t="s">
        <v>561</v>
      </c>
      <c r="F311" s="289" t="s">
        <v>562</v>
      </c>
      <c r="G311" s="290" t="s">
        <v>224</v>
      </c>
      <c r="H311" s="291">
        <v>197.41</v>
      </c>
      <c r="I311" s="128"/>
      <c r="J311" s="292">
        <f>ROUND(I311*H311,2)</f>
        <v>0</v>
      </c>
      <c r="K311" s="289" t="s">
        <v>191</v>
      </c>
      <c r="L311" s="149"/>
      <c r="M311" s="293" t="s">
        <v>3</v>
      </c>
      <c r="N311" s="294" t="s">
        <v>36</v>
      </c>
      <c r="O311" s="295">
        <v>1.2E-2</v>
      </c>
      <c r="P311" s="295">
        <f>O311*H311</f>
        <v>2.3689200000000001</v>
      </c>
      <c r="Q311" s="295">
        <v>0</v>
      </c>
      <c r="R311" s="295">
        <f>Q311*H311</f>
        <v>0</v>
      </c>
      <c r="S311" s="295">
        <v>3.0000000000000001E-5</v>
      </c>
      <c r="T311" s="296">
        <f>S311*H311</f>
        <v>5.9223000000000001E-3</v>
      </c>
      <c r="AR311" s="297" t="s">
        <v>256</v>
      </c>
      <c r="AT311" s="297" t="s">
        <v>187</v>
      </c>
      <c r="AU311" s="297" t="s">
        <v>75</v>
      </c>
      <c r="AY311" s="134" t="s">
        <v>185</v>
      </c>
      <c r="BE311" s="298">
        <f>IF(N311="základní",J311,0)</f>
        <v>0</v>
      </c>
      <c r="BF311" s="298">
        <f>IF(N311="snížená",J311,0)</f>
        <v>0</v>
      </c>
      <c r="BG311" s="298">
        <f>IF(N311="zákl. přenesená",J311,0)</f>
        <v>0</v>
      </c>
      <c r="BH311" s="298">
        <f>IF(N311="sníž. přenesená",J311,0)</f>
        <v>0</v>
      </c>
      <c r="BI311" s="298">
        <f>IF(N311="nulová",J311,0)</f>
        <v>0</v>
      </c>
      <c r="BJ311" s="134" t="s">
        <v>73</v>
      </c>
      <c r="BK311" s="298">
        <f>ROUND(I311*H311,2)</f>
        <v>0</v>
      </c>
      <c r="BL311" s="134" t="s">
        <v>256</v>
      </c>
      <c r="BM311" s="297" t="s">
        <v>563</v>
      </c>
    </row>
    <row r="312" spans="2:65" s="150" customFormat="1">
      <c r="B312" s="149"/>
      <c r="D312" s="299" t="s">
        <v>194</v>
      </c>
      <c r="F312" s="300" t="s">
        <v>564</v>
      </c>
      <c r="L312" s="149"/>
      <c r="M312" s="301"/>
      <c r="T312" s="190"/>
      <c r="AT312" s="134" t="s">
        <v>194</v>
      </c>
      <c r="AU312" s="134" t="s">
        <v>75</v>
      </c>
    </row>
    <row r="313" spans="2:65" s="310" customFormat="1" ht="20.399999999999999">
      <c r="B313" s="309"/>
      <c r="D313" s="304" t="s">
        <v>196</v>
      </c>
      <c r="E313" s="316" t="s">
        <v>3</v>
      </c>
      <c r="F313" s="311" t="s">
        <v>565</v>
      </c>
      <c r="H313" s="313">
        <v>197.41</v>
      </c>
      <c r="L313" s="309"/>
      <c r="M313" s="314"/>
      <c r="T313" s="315"/>
      <c r="AT313" s="316" t="s">
        <v>196</v>
      </c>
      <c r="AU313" s="316" t="s">
        <v>75</v>
      </c>
      <c r="AV313" s="310" t="s">
        <v>75</v>
      </c>
      <c r="AW313" s="310" t="s">
        <v>27</v>
      </c>
      <c r="AX313" s="310" t="s">
        <v>65</v>
      </c>
      <c r="AY313" s="316" t="s">
        <v>185</v>
      </c>
    </row>
    <row r="314" spans="2:65" s="327" customFormat="1">
      <c r="B314" s="326"/>
      <c r="D314" s="304" t="s">
        <v>196</v>
      </c>
      <c r="E314" s="328" t="s">
        <v>3</v>
      </c>
      <c r="F314" s="329" t="s">
        <v>566</v>
      </c>
      <c r="H314" s="330">
        <v>197.41</v>
      </c>
      <c r="L314" s="326"/>
      <c r="M314" s="331"/>
      <c r="T314" s="332"/>
      <c r="AT314" s="328" t="s">
        <v>196</v>
      </c>
      <c r="AU314" s="328" t="s">
        <v>75</v>
      </c>
      <c r="AV314" s="327" t="s">
        <v>192</v>
      </c>
      <c r="AW314" s="327" t="s">
        <v>27</v>
      </c>
      <c r="AX314" s="327" t="s">
        <v>73</v>
      </c>
      <c r="AY314" s="328" t="s">
        <v>185</v>
      </c>
    </row>
    <row r="315" spans="2:65" s="150" customFormat="1" ht="16.5" customHeight="1">
      <c r="B315" s="149"/>
      <c r="C315" s="317" t="s">
        <v>567</v>
      </c>
      <c r="D315" s="317" t="s">
        <v>206</v>
      </c>
      <c r="E315" s="318" t="s">
        <v>568</v>
      </c>
      <c r="F315" s="319" t="s">
        <v>569</v>
      </c>
      <c r="G315" s="320" t="s">
        <v>224</v>
      </c>
      <c r="H315" s="321">
        <v>207.28100000000001</v>
      </c>
      <c r="I315" s="129"/>
      <c r="J315" s="322">
        <f>ROUND(I315*H315,2)</f>
        <v>0</v>
      </c>
      <c r="K315" s="319" t="s">
        <v>191</v>
      </c>
      <c r="L315" s="323"/>
      <c r="M315" s="324" t="s">
        <v>3</v>
      </c>
      <c r="N315" s="325" t="s">
        <v>36</v>
      </c>
      <c r="O315" s="295">
        <v>0</v>
      </c>
      <c r="P315" s="295">
        <f>O315*H315</f>
        <v>0</v>
      </c>
      <c r="Q315" s="295">
        <v>1.0000000000000001E-5</v>
      </c>
      <c r="R315" s="295">
        <f>Q315*H315</f>
        <v>2.07281E-3</v>
      </c>
      <c r="S315" s="295">
        <v>0</v>
      </c>
      <c r="T315" s="296">
        <f>S315*H315</f>
        <v>0</v>
      </c>
      <c r="AR315" s="297" t="s">
        <v>333</v>
      </c>
      <c r="AT315" s="297" t="s">
        <v>206</v>
      </c>
      <c r="AU315" s="297" t="s">
        <v>75</v>
      </c>
      <c r="AY315" s="134" t="s">
        <v>185</v>
      </c>
      <c r="BE315" s="298">
        <f>IF(N315="základní",J315,0)</f>
        <v>0</v>
      </c>
      <c r="BF315" s="298">
        <f>IF(N315="snížená",J315,0)</f>
        <v>0</v>
      </c>
      <c r="BG315" s="298">
        <f>IF(N315="zákl. přenesená",J315,0)</f>
        <v>0</v>
      </c>
      <c r="BH315" s="298">
        <f>IF(N315="sníž. přenesená",J315,0)</f>
        <v>0</v>
      </c>
      <c r="BI315" s="298">
        <f>IF(N315="nulová",J315,0)</f>
        <v>0</v>
      </c>
      <c r="BJ315" s="134" t="s">
        <v>73</v>
      </c>
      <c r="BK315" s="298">
        <f>ROUND(I315*H315,2)</f>
        <v>0</v>
      </c>
      <c r="BL315" s="134" t="s">
        <v>256</v>
      </c>
      <c r="BM315" s="297" t="s">
        <v>570</v>
      </c>
    </row>
    <row r="316" spans="2:65" s="310" customFormat="1">
      <c r="B316" s="309"/>
      <c r="D316" s="304" t="s">
        <v>196</v>
      </c>
      <c r="F316" s="311" t="s">
        <v>571</v>
      </c>
      <c r="H316" s="313">
        <v>207.28100000000001</v>
      </c>
      <c r="L316" s="309"/>
      <c r="M316" s="314"/>
      <c r="T316" s="315"/>
      <c r="AT316" s="316" t="s">
        <v>196</v>
      </c>
      <c r="AU316" s="316" t="s">
        <v>75</v>
      </c>
      <c r="AV316" s="310" t="s">
        <v>75</v>
      </c>
      <c r="AW316" s="310" t="s">
        <v>4</v>
      </c>
      <c r="AX316" s="310" t="s">
        <v>73</v>
      </c>
      <c r="AY316" s="316" t="s">
        <v>185</v>
      </c>
    </row>
    <row r="317" spans="2:65" s="150" customFormat="1" ht="33" customHeight="1">
      <c r="B317" s="149"/>
      <c r="C317" s="287" t="s">
        <v>572</v>
      </c>
      <c r="D317" s="287" t="s">
        <v>187</v>
      </c>
      <c r="E317" s="288" t="s">
        <v>573</v>
      </c>
      <c r="F317" s="289" t="s">
        <v>574</v>
      </c>
      <c r="G317" s="290" t="s">
        <v>224</v>
      </c>
      <c r="H317" s="291">
        <v>648.10400000000004</v>
      </c>
      <c r="I317" s="128"/>
      <c r="J317" s="292">
        <f>ROUND(I317*H317,2)</f>
        <v>0</v>
      </c>
      <c r="K317" s="289" t="s">
        <v>191</v>
      </c>
      <c r="L317" s="149"/>
      <c r="M317" s="293" t="s">
        <v>3</v>
      </c>
      <c r="N317" s="294" t="s">
        <v>36</v>
      </c>
      <c r="O317" s="295">
        <v>3.3000000000000002E-2</v>
      </c>
      <c r="P317" s="295">
        <f>O317*H317</f>
        <v>21.387432000000004</v>
      </c>
      <c r="Q317" s="295">
        <v>2.1000000000000001E-4</v>
      </c>
      <c r="R317" s="295">
        <f>Q317*H317</f>
        <v>0.13610184</v>
      </c>
      <c r="S317" s="295">
        <v>0</v>
      </c>
      <c r="T317" s="296">
        <f>S317*H317</f>
        <v>0</v>
      </c>
      <c r="AR317" s="297" t="s">
        <v>256</v>
      </c>
      <c r="AT317" s="297" t="s">
        <v>187</v>
      </c>
      <c r="AU317" s="297" t="s">
        <v>75</v>
      </c>
      <c r="AY317" s="134" t="s">
        <v>185</v>
      </c>
      <c r="BE317" s="298">
        <f>IF(N317="základní",J317,0)</f>
        <v>0</v>
      </c>
      <c r="BF317" s="298">
        <f>IF(N317="snížená",J317,0)</f>
        <v>0</v>
      </c>
      <c r="BG317" s="298">
        <f>IF(N317="zákl. přenesená",J317,0)</f>
        <v>0</v>
      </c>
      <c r="BH317" s="298">
        <f>IF(N317="sníž. přenesená",J317,0)</f>
        <v>0</v>
      </c>
      <c r="BI317" s="298">
        <f>IF(N317="nulová",J317,0)</f>
        <v>0</v>
      </c>
      <c r="BJ317" s="134" t="s">
        <v>73</v>
      </c>
      <c r="BK317" s="298">
        <f>ROUND(I317*H317,2)</f>
        <v>0</v>
      </c>
      <c r="BL317" s="134" t="s">
        <v>256</v>
      </c>
      <c r="BM317" s="297" t="s">
        <v>575</v>
      </c>
    </row>
    <row r="318" spans="2:65" s="150" customFormat="1">
      <c r="B318" s="149"/>
      <c r="D318" s="299" t="s">
        <v>194</v>
      </c>
      <c r="F318" s="300" t="s">
        <v>576</v>
      </c>
      <c r="L318" s="149"/>
      <c r="M318" s="301"/>
      <c r="T318" s="190"/>
      <c r="AT318" s="134" t="s">
        <v>194</v>
      </c>
      <c r="AU318" s="134" t="s">
        <v>75</v>
      </c>
    </row>
    <row r="319" spans="2:65" s="150" customFormat="1" ht="37.799999999999997" customHeight="1">
      <c r="B319" s="149"/>
      <c r="C319" s="287" t="s">
        <v>577</v>
      </c>
      <c r="D319" s="287" t="s">
        <v>187</v>
      </c>
      <c r="E319" s="288" t="s">
        <v>578</v>
      </c>
      <c r="F319" s="289" t="s">
        <v>579</v>
      </c>
      <c r="G319" s="290" t="s">
        <v>224</v>
      </c>
      <c r="H319" s="291">
        <v>648.10400000000004</v>
      </c>
      <c r="I319" s="128"/>
      <c r="J319" s="292">
        <f>ROUND(I319*H319,2)</f>
        <v>0</v>
      </c>
      <c r="K319" s="289" t="s">
        <v>191</v>
      </c>
      <c r="L319" s="149"/>
      <c r="M319" s="293" t="s">
        <v>3</v>
      </c>
      <c r="N319" s="294" t="s">
        <v>36</v>
      </c>
      <c r="O319" s="295">
        <v>6.4000000000000001E-2</v>
      </c>
      <c r="P319" s="295">
        <f>O319*H319</f>
        <v>41.478656000000001</v>
      </c>
      <c r="Q319" s="295">
        <v>2.9E-4</v>
      </c>
      <c r="R319" s="295">
        <f>Q319*H319</f>
        <v>0.18795016000000001</v>
      </c>
      <c r="S319" s="295">
        <v>0</v>
      </c>
      <c r="T319" s="296">
        <f>S319*H319</f>
        <v>0</v>
      </c>
      <c r="AR319" s="297" t="s">
        <v>256</v>
      </c>
      <c r="AT319" s="297" t="s">
        <v>187</v>
      </c>
      <c r="AU319" s="297" t="s">
        <v>75</v>
      </c>
      <c r="AY319" s="134" t="s">
        <v>185</v>
      </c>
      <c r="BE319" s="298">
        <f>IF(N319="základní",J319,0)</f>
        <v>0</v>
      </c>
      <c r="BF319" s="298">
        <f>IF(N319="snížená",J319,0)</f>
        <v>0</v>
      </c>
      <c r="BG319" s="298">
        <f>IF(N319="zákl. přenesená",J319,0)</f>
        <v>0</v>
      </c>
      <c r="BH319" s="298">
        <f>IF(N319="sníž. přenesená",J319,0)</f>
        <v>0</v>
      </c>
      <c r="BI319" s="298">
        <f>IF(N319="nulová",J319,0)</f>
        <v>0</v>
      </c>
      <c r="BJ319" s="134" t="s">
        <v>73</v>
      </c>
      <c r="BK319" s="298">
        <f>ROUND(I319*H319,2)</f>
        <v>0</v>
      </c>
      <c r="BL319" s="134" t="s">
        <v>256</v>
      </c>
      <c r="BM319" s="297" t="s">
        <v>580</v>
      </c>
    </row>
    <row r="320" spans="2:65" s="150" customFormat="1">
      <c r="B320" s="149"/>
      <c r="D320" s="299" t="s">
        <v>194</v>
      </c>
      <c r="F320" s="300" t="s">
        <v>581</v>
      </c>
      <c r="L320" s="149"/>
      <c r="M320" s="301"/>
      <c r="T320" s="190"/>
      <c r="AT320" s="134" t="s">
        <v>194</v>
      </c>
      <c r="AU320" s="134" t="s">
        <v>75</v>
      </c>
    </row>
    <row r="321" spans="2:65" s="276" customFormat="1" ht="25.95" customHeight="1">
      <c r="B321" s="275"/>
      <c r="D321" s="277" t="s">
        <v>64</v>
      </c>
      <c r="E321" s="278" t="s">
        <v>206</v>
      </c>
      <c r="F321" s="278" t="s">
        <v>582</v>
      </c>
      <c r="J321" s="279">
        <f>BK321</f>
        <v>0</v>
      </c>
      <c r="L321" s="275"/>
      <c r="M321" s="280"/>
      <c r="P321" s="281">
        <f>P322</f>
        <v>12.432</v>
      </c>
      <c r="R321" s="281">
        <f>R322</f>
        <v>0</v>
      </c>
      <c r="T321" s="282">
        <f>T322</f>
        <v>0</v>
      </c>
      <c r="AR321" s="277" t="s">
        <v>82</v>
      </c>
      <c r="AT321" s="283" t="s">
        <v>64</v>
      </c>
      <c r="AU321" s="283" t="s">
        <v>65</v>
      </c>
      <c r="AY321" s="277" t="s">
        <v>185</v>
      </c>
      <c r="BK321" s="284">
        <f>BK322</f>
        <v>0</v>
      </c>
    </row>
    <row r="322" spans="2:65" s="276" customFormat="1" ht="22.8" customHeight="1">
      <c r="B322" s="275"/>
      <c r="D322" s="277" t="s">
        <v>64</v>
      </c>
      <c r="E322" s="285" t="s">
        <v>583</v>
      </c>
      <c r="F322" s="285" t="s">
        <v>584</v>
      </c>
      <c r="J322" s="286">
        <f>BK322</f>
        <v>0</v>
      </c>
      <c r="L322" s="275"/>
      <c r="M322" s="280"/>
      <c r="P322" s="281">
        <f>SUM(P323:P326)</f>
        <v>12.432</v>
      </c>
      <c r="R322" s="281">
        <f>SUM(R323:R326)</f>
        <v>0</v>
      </c>
      <c r="T322" s="282">
        <f>SUM(T323:T326)</f>
        <v>0</v>
      </c>
      <c r="AR322" s="277" t="s">
        <v>82</v>
      </c>
      <c r="AT322" s="283" t="s">
        <v>64</v>
      </c>
      <c r="AU322" s="283" t="s">
        <v>73</v>
      </c>
      <c r="AY322" s="277" t="s">
        <v>185</v>
      </c>
      <c r="BK322" s="284">
        <f>SUM(BK323:BK326)</f>
        <v>0</v>
      </c>
    </row>
    <row r="323" spans="2:65" s="150" customFormat="1" ht="49.05" customHeight="1">
      <c r="B323" s="149"/>
      <c r="C323" s="287" t="s">
        <v>585</v>
      </c>
      <c r="D323" s="287" t="s">
        <v>187</v>
      </c>
      <c r="E323" s="288" t="s">
        <v>586</v>
      </c>
      <c r="F323" s="289" t="s">
        <v>587</v>
      </c>
      <c r="G323" s="290" t="s">
        <v>203</v>
      </c>
      <c r="H323" s="291">
        <v>1</v>
      </c>
      <c r="I323" s="128"/>
      <c r="J323" s="292">
        <f>ROUND(I323*H323,2)</f>
        <v>0</v>
      </c>
      <c r="K323" s="289" t="s">
        <v>191</v>
      </c>
      <c r="L323" s="149"/>
      <c r="M323" s="293" t="s">
        <v>3</v>
      </c>
      <c r="N323" s="294" t="s">
        <v>36</v>
      </c>
      <c r="O323" s="295">
        <v>12.398</v>
      </c>
      <c r="P323" s="295">
        <f>O323*H323</f>
        <v>12.398</v>
      </c>
      <c r="Q323" s="295">
        <v>0</v>
      </c>
      <c r="R323" s="295">
        <f>Q323*H323</f>
        <v>0</v>
      </c>
      <c r="S323" s="295">
        <v>0</v>
      </c>
      <c r="T323" s="296">
        <f>S323*H323</f>
        <v>0</v>
      </c>
      <c r="AR323" s="297" t="s">
        <v>510</v>
      </c>
      <c r="AT323" s="297" t="s">
        <v>187</v>
      </c>
      <c r="AU323" s="297" t="s">
        <v>75</v>
      </c>
      <c r="AY323" s="134" t="s">
        <v>185</v>
      </c>
      <c r="BE323" s="298">
        <f>IF(N323="základní",J323,0)</f>
        <v>0</v>
      </c>
      <c r="BF323" s="298">
        <f>IF(N323="snížená",J323,0)</f>
        <v>0</v>
      </c>
      <c r="BG323" s="298">
        <f>IF(N323="zákl. přenesená",J323,0)</f>
        <v>0</v>
      </c>
      <c r="BH323" s="298">
        <f>IF(N323="sníž. přenesená",J323,0)</f>
        <v>0</v>
      </c>
      <c r="BI323" s="298">
        <f>IF(N323="nulová",J323,0)</f>
        <v>0</v>
      </c>
      <c r="BJ323" s="134" t="s">
        <v>73</v>
      </c>
      <c r="BK323" s="298">
        <f>ROUND(I323*H323,2)</f>
        <v>0</v>
      </c>
      <c r="BL323" s="134" t="s">
        <v>510</v>
      </c>
      <c r="BM323" s="297" t="s">
        <v>588</v>
      </c>
    </row>
    <row r="324" spans="2:65" s="150" customFormat="1">
      <c r="B324" s="149"/>
      <c r="D324" s="299" t="s">
        <v>194</v>
      </c>
      <c r="F324" s="300" t="s">
        <v>589</v>
      </c>
      <c r="L324" s="149"/>
      <c r="M324" s="301"/>
      <c r="T324" s="190"/>
      <c r="AT324" s="134" t="s">
        <v>194</v>
      </c>
      <c r="AU324" s="134" t="s">
        <v>75</v>
      </c>
    </row>
    <row r="325" spans="2:65" s="150" customFormat="1" ht="62.7" customHeight="1">
      <c r="B325" s="149"/>
      <c r="C325" s="287" t="s">
        <v>590</v>
      </c>
      <c r="D325" s="287" t="s">
        <v>187</v>
      </c>
      <c r="E325" s="288" t="s">
        <v>591</v>
      </c>
      <c r="F325" s="289" t="s">
        <v>592</v>
      </c>
      <c r="G325" s="290" t="s">
        <v>255</v>
      </c>
      <c r="H325" s="291">
        <v>1</v>
      </c>
      <c r="I325" s="128"/>
      <c r="J325" s="292">
        <f>ROUND(I325*H325,2)</f>
        <v>0</v>
      </c>
      <c r="K325" s="289" t="s">
        <v>191</v>
      </c>
      <c r="L325" s="149"/>
      <c r="M325" s="293" t="s">
        <v>3</v>
      </c>
      <c r="N325" s="294" t="s">
        <v>36</v>
      </c>
      <c r="O325" s="295">
        <v>3.4000000000000002E-2</v>
      </c>
      <c r="P325" s="295">
        <f>O325*H325</f>
        <v>3.4000000000000002E-2</v>
      </c>
      <c r="Q325" s="295">
        <v>0</v>
      </c>
      <c r="R325" s="295">
        <f>Q325*H325</f>
        <v>0</v>
      </c>
      <c r="S325" s="295">
        <v>0</v>
      </c>
      <c r="T325" s="296">
        <f>S325*H325</f>
        <v>0</v>
      </c>
      <c r="AR325" s="297" t="s">
        <v>510</v>
      </c>
      <c r="AT325" s="297" t="s">
        <v>187</v>
      </c>
      <c r="AU325" s="297" t="s">
        <v>75</v>
      </c>
      <c r="AY325" s="134" t="s">
        <v>185</v>
      </c>
      <c r="BE325" s="298">
        <f>IF(N325="základní",J325,0)</f>
        <v>0</v>
      </c>
      <c r="BF325" s="298">
        <f>IF(N325="snížená",J325,0)</f>
        <v>0</v>
      </c>
      <c r="BG325" s="298">
        <f>IF(N325="zákl. přenesená",J325,0)</f>
        <v>0</v>
      </c>
      <c r="BH325" s="298">
        <f>IF(N325="sníž. přenesená",J325,0)</f>
        <v>0</v>
      </c>
      <c r="BI325" s="298">
        <f>IF(N325="nulová",J325,0)</f>
        <v>0</v>
      </c>
      <c r="BJ325" s="134" t="s">
        <v>73</v>
      </c>
      <c r="BK325" s="298">
        <f>ROUND(I325*H325,2)</f>
        <v>0</v>
      </c>
      <c r="BL325" s="134" t="s">
        <v>510</v>
      </c>
      <c r="BM325" s="297" t="s">
        <v>593</v>
      </c>
    </row>
    <row r="326" spans="2:65" s="150" customFormat="1">
      <c r="B326" s="149"/>
      <c r="D326" s="299" t="s">
        <v>194</v>
      </c>
      <c r="F326" s="300" t="s">
        <v>594</v>
      </c>
      <c r="L326" s="149"/>
      <c r="M326" s="301"/>
      <c r="T326" s="190"/>
      <c r="AT326" s="134" t="s">
        <v>194</v>
      </c>
      <c r="AU326" s="134" t="s">
        <v>75</v>
      </c>
    </row>
    <row r="327" spans="2:65" s="276" customFormat="1" ht="25.95" customHeight="1">
      <c r="B327" s="275"/>
      <c r="D327" s="277" t="s">
        <v>64</v>
      </c>
      <c r="E327" s="278" t="s">
        <v>595</v>
      </c>
      <c r="F327" s="278" t="s">
        <v>596</v>
      </c>
      <c r="J327" s="279">
        <f>BK327</f>
        <v>0</v>
      </c>
      <c r="L327" s="275"/>
      <c r="M327" s="280"/>
      <c r="P327" s="281">
        <f>P328+P331</f>
        <v>0</v>
      </c>
      <c r="R327" s="281">
        <f>R328+R331</f>
        <v>0</v>
      </c>
      <c r="T327" s="282">
        <f>T328+T331</f>
        <v>0</v>
      </c>
      <c r="AR327" s="277" t="s">
        <v>210</v>
      </c>
      <c r="AT327" s="283" t="s">
        <v>64</v>
      </c>
      <c r="AU327" s="283" t="s">
        <v>65</v>
      </c>
      <c r="AY327" s="277" t="s">
        <v>185</v>
      </c>
      <c r="BK327" s="284">
        <f>BK328+BK331</f>
        <v>0</v>
      </c>
    </row>
    <row r="328" spans="2:65" s="276" customFormat="1" ht="22.8" customHeight="1">
      <c r="B328" s="275"/>
      <c r="D328" s="277" t="s">
        <v>64</v>
      </c>
      <c r="E328" s="285" t="s">
        <v>597</v>
      </c>
      <c r="F328" s="285" t="s">
        <v>598</v>
      </c>
      <c r="J328" s="286">
        <f>BK328</f>
        <v>0</v>
      </c>
      <c r="L328" s="275"/>
      <c r="M328" s="280"/>
      <c r="P328" s="281">
        <f>SUM(P329:P330)</f>
        <v>0</v>
      </c>
      <c r="R328" s="281">
        <f>SUM(R329:R330)</f>
        <v>0</v>
      </c>
      <c r="T328" s="282">
        <f>SUM(T329:T330)</f>
        <v>0</v>
      </c>
      <c r="AR328" s="277" t="s">
        <v>210</v>
      </c>
      <c r="AT328" s="283" t="s">
        <v>64</v>
      </c>
      <c r="AU328" s="283" t="s">
        <v>73</v>
      </c>
      <c r="AY328" s="277" t="s">
        <v>185</v>
      </c>
      <c r="BK328" s="284">
        <f>SUM(BK329:BK330)</f>
        <v>0</v>
      </c>
    </row>
    <row r="329" spans="2:65" s="150" customFormat="1" ht="16.5" customHeight="1">
      <c r="B329" s="149"/>
      <c r="C329" s="287" t="s">
        <v>599</v>
      </c>
      <c r="D329" s="287" t="s">
        <v>187</v>
      </c>
      <c r="E329" s="288" t="s">
        <v>600</v>
      </c>
      <c r="F329" s="289" t="s">
        <v>598</v>
      </c>
      <c r="G329" s="290" t="s">
        <v>601</v>
      </c>
      <c r="H329" s="291">
        <v>1</v>
      </c>
      <c r="I329" s="128"/>
      <c r="J329" s="292">
        <f>ROUND(I329*H329,2)</f>
        <v>0</v>
      </c>
      <c r="K329" s="289" t="s">
        <v>191</v>
      </c>
      <c r="L329" s="149"/>
      <c r="M329" s="293" t="s">
        <v>3</v>
      </c>
      <c r="N329" s="294" t="s">
        <v>36</v>
      </c>
      <c r="O329" s="295">
        <v>0</v>
      </c>
      <c r="P329" s="295">
        <f>O329*H329</f>
        <v>0</v>
      </c>
      <c r="Q329" s="295">
        <v>0</v>
      </c>
      <c r="R329" s="295">
        <f>Q329*H329</f>
        <v>0</v>
      </c>
      <c r="S329" s="295">
        <v>0</v>
      </c>
      <c r="T329" s="296">
        <f>S329*H329</f>
        <v>0</v>
      </c>
      <c r="AR329" s="297" t="s">
        <v>602</v>
      </c>
      <c r="AT329" s="297" t="s">
        <v>187</v>
      </c>
      <c r="AU329" s="297" t="s">
        <v>75</v>
      </c>
      <c r="AY329" s="134" t="s">
        <v>185</v>
      </c>
      <c r="BE329" s="298">
        <f>IF(N329="základní",J329,0)</f>
        <v>0</v>
      </c>
      <c r="BF329" s="298">
        <f>IF(N329="snížená",J329,0)</f>
        <v>0</v>
      </c>
      <c r="BG329" s="298">
        <f>IF(N329="zákl. přenesená",J329,0)</f>
        <v>0</v>
      </c>
      <c r="BH329" s="298">
        <f>IF(N329="sníž. přenesená",J329,0)</f>
        <v>0</v>
      </c>
      <c r="BI329" s="298">
        <f>IF(N329="nulová",J329,0)</f>
        <v>0</v>
      </c>
      <c r="BJ329" s="134" t="s">
        <v>73</v>
      </c>
      <c r="BK329" s="298">
        <f>ROUND(I329*H329,2)</f>
        <v>0</v>
      </c>
      <c r="BL329" s="134" t="s">
        <v>602</v>
      </c>
      <c r="BM329" s="297" t="s">
        <v>603</v>
      </c>
    </row>
    <row r="330" spans="2:65" s="150" customFormat="1">
      <c r="B330" s="149"/>
      <c r="D330" s="299" t="s">
        <v>194</v>
      </c>
      <c r="F330" s="300" t="s">
        <v>604</v>
      </c>
      <c r="L330" s="149"/>
      <c r="M330" s="301"/>
      <c r="T330" s="190"/>
      <c r="AT330" s="134" t="s">
        <v>194</v>
      </c>
      <c r="AU330" s="134" t="s">
        <v>75</v>
      </c>
    </row>
    <row r="331" spans="2:65" s="276" customFormat="1" ht="22.8" customHeight="1">
      <c r="B331" s="275"/>
      <c r="D331" s="277" t="s">
        <v>64</v>
      </c>
      <c r="E331" s="285" t="s">
        <v>605</v>
      </c>
      <c r="F331" s="285" t="s">
        <v>606</v>
      </c>
      <c r="J331" s="286">
        <f>BK331</f>
        <v>0</v>
      </c>
      <c r="L331" s="275"/>
      <c r="M331" s="280"/>
      <c r="P331" s="281">
        <f>SUM(P332:P333)</f>
        <v>0</v>
      </c>
      <c r="R331" s="281">
        <f>SUM(R332:R333)</f>
        <v>0</v>
      </c>
      <c r="T331" s="282">
        <f>SUM(T332:T333)</f>
        <v>0</v>
      </c>
      <c r="AR331" s="277" t="s">
        <v>210</v>
      </c>
      <c r="AT331" s="283" t="s">
        <v>64</v>
      </c>
      <c r="AU331" s="283" t="s">
        <v>73</v>
      </c>
      <c r="AY331" s="277" t="s">
        <v>185</v>
      </c>
      <c r="BK331" s="284">
        <f>SUM(BK332:BK333)</f>
        <v>0</v>
      </c>
    </row>
    <row r="332" spans="2:65" s="150" customFormat="1" ht="16.5" customHeight="1">
      <c r="B332" s="149"/>
      <c r="C332" s="287" t="s">
        <v>607</v>
      </c>
      <c r="D332" s="287" t="s">
        <v>187</v>
      </c>
      <c r="E332" s="288" t="s">
        <v>608</v>
      </c>
      <c r="F332" s="289" t="s">
        <v>606</v>
      </c>
      <c r="G332" s="290" t="s">
        <v>601</v>
      </c>
      <c r="H332" s="291">
        <v>1</v>
      </c>
      <c r="I332" s="128"/>
      <c r="J332" s="292">
        <f>ROUND(I332*H332,2)</f>
        <v>0</v>
      </c>
      <c r="K332" s="289" t="s">
        <v>191</v>
      </c>
      <c r="L332" s="149"/>
      <c r="M332" s="293" t="s">
        <v>3</v>
      </c>
      <c r="N332" s="294" t="s">
        <v>36</v>
      </c>
      <c r="O332" s="295">
        <v>0</v>
      </c>
      <c r="P332" s="295">
        <f>O332*H332</f>
        <v>0</v>
      </c>
      <c r="Q332" s="295">
        <v>0</v>
      </c>
      <c r="R332" s="295">
        <f>Q332*H332</f>
        <v>0</v>
      </c>
      <c r="S332" s="295">
        <v>0</v>
      </c>
      <c r="T332" s="296">
        <f>S332*H332</f>
        <v>0</v>
      </c>
      <c r="AR332" s="297" t="s">
        <v>602</v>
      </c>
      <c r="AT332" s="297" t="s">
        <v>187</v>
      </c>
      <c r="AU332" s="297" t="s">
        <v>75</v>
      </c>
      <c r="AY332" s="134" t="s">
        <v>185</v>
      </c>
      <c r="BE332" s="298">
        <f>IF(N332="základní",J332,0)</f>
        <v>0</v>
      </c>
      <c r="BF332" s="298">
        <f>IF(N332="snížená",J332,0)</f>
        <v>0</v>
      </c>
      <c r="BG332" s="298">
        <f>IF(N332="zákl. přenesená",J332,0)</f>
        <v>0</v>
      </c>
      <c r="BH332" s="298">
        <f>IF(N332="sníž. přenesená",J332,0)</f>
        <v>0</v>
      </c>
      <c r="BI332" s="298">
        <f>IF(N332="nulová",J332,0)</f>
        <v>0</v>
      </c>
      <c r="BJ332" s="134" t="s">
        <v>73</v>
      </c>
      <c r="BK332" s="298">
        <f>ROUND(I332*H332,2)</f>
        <v>0</v>
      </c>
      <c r="BL332" s="134" t="s">
        <v>602</v>
      </c>
      <c r="BM332" s="297" t="s">
        <v>609</v>
      </c>
    </row>
    <row r="333" spans="2:65" s="150" customFormat="1">
      <c r="B333" s="149"/>
      <c r="D333" s="299" t="s">
        <v>194</v>
      </c>
      <c r="F333" s="300" t="s">
        <v>610</v>
      </c>
      <c r="L333" s="149"/>
      <c r="M333" s="333"/>
      <c r="N333" s="334"/>
      <c r="O333" s="334"/>
      <c r="P333" s="334"/>
      <c r="Q333" s="334"/>
      <c r="R333" s="334"/>
      <c r="S333" s="334"/>
      <c r="T333" s="335"/>
      <c r="AT333" s="134" t="s">
        <v>194</v>
      </c>
      <c r="AU333" s="134" t="s">
        <v>75</v>
      </c>
    </row>
    <row r="334" spans="2:65" s="150" customFormat="1" ht="6.9" customHeight="1">
      <c r="B334" s="169"/>
      <c r="C334" s="170"/>
      <c r="D334" s="170"/>
      <c r="E334" s="170"/>
      <c r="F334" s="170"/>
      <c r="G334" s="170"/>
      <c r="H334" s="170"/>
      <c r="I334" s="170"/>
      <c r="J334" s="170"/>
      <c r="K334" s="170"/>
      <c r="L334" s="149"/>
    </row>
  </sheetData>
  <sheetProtection algorithmName="SHA-512" hashValue="1Qwp/ANb3xcD3QEG1BKXSUjZvGUgdUzim4fqEj00doRg+S5RB32btCv+eViVp9YmX57fJXsYxTCogiJcrvxRuA==" saltValue="OlLdXChOJa+x0AqGnEpJmQ==" spinCount="100000" sheet="1" objects="1" scenarios="1"/>
  <autoFilter ref="C99:K333" xr:uid="{00000000-0009-0000-0000-000001000000}"/>
  <mergeCells count="9">
    <mergeCell ref="E50:H50"/>
    <mergeCell ref="E90:H90"/>
    <mergeCell ref="E92:H92"/>
    <mergeCell ref="L2:V2"/>
    <mergeCell ref="E7:H7"/>
    <mergeCell ref="E9:H9"/>
    <mergeCell ref="E18:H18"/>
    <mergeCell ref="E27:H27"/>
    <mergeCell ref="E48:H48"/>
  </mergeCells>
  <hyperlinks>
    <hyperlink ref="F104" r:id="rId1" xr:uid="{00000000-0004-0000-0100-000000000000}"/>
    <hyperlink ref="F107" r:id="rId2" xr:uid="{00000000-0004-0000-0100-000001000000}"/>
    <hyperlink ref="F110" r:id="rId3" xr:uid="{00000000-0004-0000-0100-000002000000}"/>
    <hyperlink ref="F113" r:id="rId4" xr:uid="{00000000-0004-0000-0100-000003000000}"/>
    <hyperlink ref="F116" r:id="rId5" xr:uid="{00000000-0004-0000-0100-000004000000}"/>
    <hyperlink ref="F120" r:id="rId6" xr:uid="{00000000-0004-0000-0100-000005000000}"/>
    <hyperlink ref="F123" r:id="rId7" xr:uid="{00000000-0004-0000-0100-000006000000}"/>
    <hyperlink ref="F126" r:id="rId8" xr:uid="{00000000-0004-0000-0100-000007000000}"/>
    <hyperlink ref="F128" r:id="rId9" xr:uid="{00000000-0004-0000-0100-000008000000}"/>
    <hyperlink ref="F130" r:id="rId10" xr:uid="{00000000-0004-0000-0100-000009000000}"/>
    <hyperlink ref="F132" r:id="rId11" xr:uid="{00000000-0004-0000-0100-00000A000000}"/>
    <hyperlink ref="F140" r:id="rId12" xr:uid="{00000000-0004-0000-0100-00000B000000}"/>
    <hyperlink ref="F143" r:id="rId13" xr:uid="{00000000-0004-0000-0100-00000C000000}"/>
    <hyperlink ref="F145" r:id="rId14" xr:uid="{00000000-0004-0000-0100-00000D000000}"/>
    <hyperlink ref="F148" r:id="rId15" xr:uid="{00000000-0004-0000-0100-00000E000000}"/>
    <hyperlink ref="F151" r:id="rId16" xr:uid="{00000000-0004-0000-0100-00000F000000}"/>
    <hyperlink ref="F153" r:id="rId17" xr:uid="{00000000-0004-0000-0100-000010000000}"/>
    <hyperlink ref="F156" r:id="rId18" xr:uid="{00000000-0004-0000-0100-000011000000}"/>
    <hyperlink ref="F158" r:id="rId19" xr:uid="{00000000-0004-0000-0100-000012000000}"/>
    <hyperlink ref="F162" r:id="rId20" xr:uid="{00000000-0004-0000-0100-000013000000}"/>
    <hyperlink ref="F167" r:id="rId21" xr:uid="{00000000-0004-0000-0100-000015000000}"/>
    <hyperlink ref="F171" r:id="rId22" xr:uid="{00000000-0004-0000-0100-000016000000}"/>
    <hyperlink ref="F175" r:id="rId23" xr:uid="{00000000-0004-0000-0100-000017000000}"/>
    <hyperlink ref="F177" r:id="rId24" xr:uid="{00000000-0004-0000-0100-000018000000}"/>
    <hyperlink ref="F180" r:id="rId25" xr:uid="{00000000-0004-0000-0100-000019000000}"/>
    <hyperlink ref="F183" r:id="rId26" xr:uid="{00000000-0004-0000-0100-00001A000000}"/>
    <hyperlink ref="F186" r:id="rId27" xr:uid="{00000000-0004-0000-0100-00001B000000}"/>
    <hyperlink ref="F188" r:id="rId28" xr:uid="{00000000-0004-0000-0100-00001C000000}"/>
    <hyperlink ref="F191" r:id="rId29" xr:uid="{00000000-0004-0000-0100-00001D000000}"/>
    <hyperlink ref="F193" r:id="rId30" xr:uid="{00000000-0004-0000-0100-00001E000000}"/>
    <hyperlink ref="F196" r:id="rId31" xr:uid="{00000000-0004-0000-0100-00001F000000}"/>
    <hyperlink ref="F199" r:id="rId32" xr:uid="{00000000-0004-0000-0100-000020000000}"/>
    <hyperlink ref="F201" r:id="rId33" xr:uid="{00000000-0004-0000-0100-000021000000}"/>
    <hyperlink ref="F203" r:id="rId34" xr:uid="{00000000-0004-0000-0100-000022000000}"/>
    <hyperlink ref="F205" r:id="rId35" xr:uid="{00000000-0004-0000-0100-000023000000}"/>
    <hyperlink ref="F208" r:id="rId36" xr:uid="{00000000-0004-0000-0100-000024000000}"/>
    <hyperlink ref="F212" r:id="rId37" xr:uid="{00000000-0004-0000-0100-000025000000}"/>
    <hyperlink ref="F215" r:id="rId38" xr:uid="{00000000-0004-0000-0100-000026000000}"/>
    <hyperlink ref="F217" r:id="rId39" xr:uid="{00000000-0004-0000-0100-000027000000}"/>
    <hyperlink ref="F220" r:id="rId40" xr:uid="{00000000-0004-0000-0100-000028000000}"/>
    <hyperlink ref="F223" r:id="rId41" xr:uid="{00000000-0004-0000-0100-000029000000}"/>
    <hyperlink ref="F225" r:id="rId42" xr:uid="{00000000-0004-0000-0100-00002A000000}"/>
    <hyperlink ref="F228" r:id="rId43" xr:uid="{00000000-0004-0000-0100-00002B000000}"/>
    <hyperlink ref="F230" r:id="rId44" xr:uid="{00000000-0004-0000-0100-00002C000000}"/>
    <hyperlink ref="F233" r:id="rId45" xr:uid="{00000000-0004-0000-0100-00002D000000}"/>
    <hyperlink ref="F235" r:id="rId46" xr:uid="{00000000-0004-0000-0100-00002E000000}"/>
    <hyperlink ref="F238" r:id="rId47" xr:uid="{00000000-0004-0000-0100-00002F000000}"/>
    <hyperlink ref="F240" r:id="rId48" xr:uid="{00000000-0004-0000-0100-000030000000}"/>
    <hyperlink ref="F243" r:id="rId49" xr:uid="{00000000-0004-0000-0100-000031000000}"/>
    <hyperlink ref="F245" r:id="rId50" xr:uid="{00000000-0004-0000-0100-000032000000}"/>
    <hyperlink ref="F247" r:id="rId51" xr:uid="{00000000-0004-0000-0100-000033000000}"/>
    <hyperlink ref="F249" r:id="rId52" xr:uid="{00000000-0004-0000-0100-000034000000}"/>
    <hyperlink ref="F253" r:id="rId53" xr:uid="{00000000-0004-0000-0100-000035000000}"/>
    <hyperlink ref="F256" r:id="rId54" xr:uid="{00000000-0004-0000-0100-000036000000}"/>
    <hyperlink ref="F260" r:id="rId55" xr:uid="{00000000-0004-0000-0100-000037000000}"/>
    <hyperlink ref="F263" r:id="rId56" xr:uid="{00000000-0004-0000-0100-000038000000}"/>
    <hyperlink ref="F267" r:id="rId57" xr:uid="{00000000-0004-0000-0100-000039000000}"/>
    <hyperlink ref="F270" r:id="rId58" xr:uid="{00000000-0004-0000-0100-00003A000000}"/>
    <hyperlink ref="F273" r:id="rId59" xr:uid="{00000000-0004-0000-0100-00003B000000}"/>
    <hyperlink ref="F275" r:id="rId60" xr:uid="{00000000-0004-0000-0100-00003C000000}"/>
    <hyperlink ref="F277" r:id="rId61" xr:uid="{00000000-0004-0000-0100-00003D000000}"/>
    <hyperlink ref="F279" r:id="rId62" xr:uid="{00000000-0004-0000-0100-00003E000000}"/>
    <hyperlink ref="F281" r:id="rId63" xr:uid="{00000000-0004-0000-0100-00003F000000}"/>
    <hyperlink ref="F283" r:id="rId64" xr:uid="{00000000-0004-0000-0100-000040000000}"/>
    <hyperlink ref="F286" r:id="rId65" xr:uid="{00000000-0004-0000-0100-000041000000}"/>
    <hyperlink ref="F288" r:id="rId66" xr:uid="{00000000-0004-0000-0100-000042000000}"/>
    <hyperlink ref="F290" r:id="rId67" xr:uid="{00000000-0004-0000-0100-000043000000}"/>
    <hyperlink ref="F293" r:id="rId68" xr:uid="{00000000-0004-0000-0100-000044000000}"/>
    <hyperlink ref="F297" r:id="rId69" xr:uid="{00000000-0004-0000-0100-000045000000}"/>
    <hyperlink ref="F300" r:id="rId70" xr:uid="{00000000-0004-0000-0100-000046000000}"/>
    <hyperlink ref="F304" r:id="rId71" xr:uid="{00000000-0004-0000-0100-000047000000}"/>
    <hyperlink ref="F306" r:id="rId72" xr:uid="{00000000-0004-0000-0100-000048000000}"/>
    <hyperlink ref="F308" r:id="rId73" xr:uid="{00000000-0004-0000-0100-000049000000}"/>
    <hyperlink ref="F310" r:id="rId74" xr:uid="{00000000-0004-0000-0100-00004A000000}"/>
    <hyperlink ref="F312" r:id="rId75" xr:uid="{00000000-0004-0000-0100-00004B000000}"/>
    <hyperlink ref="F318" r:id="rId76" xr:uid="{00000000-0004-0000-0100-00004C000000}"/>
    <hyperlink ref="F320" r:id="rId77" xr:uid="{00000000-0004-0000-0100-00004D000000}"/>
    <hyperlink ref="F324" r:id="rId78" xr:uid="{00000000-0004-0000-0100-00004E000000}"/>
    <hyperlink ref="F326" r:id="rId79" xr:uid="{00000000-0004-0000-0100-00004F000000}"/>
    <hyperlink ref="F330" r:id="rId80" xr:uid="{00000000-0004-0000-0100-000050000000}"/>
    <hyperlink ref="F333" r:id="rId81" xr:uid="{00000000-0004-0000-0100-000051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8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BM276"/>
  <sheetViews>
    <sheetView showGridLines="0" topLeftCell="A80" workbookViewId="0">
      <selection activeCell="I274" activeCellId="57" sqref="I96 I101 I107 I112 I117 I123 I128 I133 I139 I141 I143 I145 I149 I151 I153 I155 I157 I159 I161 I162 I163 I165 I167 I168 I169 I172 I176 I180 I183 I185 I186 I188 I190 I193 I198 I203 I208 I213 I218 I221 I223 I229 I231 I233 I235 I240 I242 I244 I245 I248 I254 I256 I258 I260 I265 I266 I272 I274"/>
    </sheetView>
  </sheetViews>
  <sheetFormatPr defaultRowHeight="10.199999999999999"/>
  <cols>
    <col min="1" max="1" width="8.28515625" style="131" customWidth="1"/>
    <col min="2" max="2" width="1.140625" style="131" customWidth="1"/>
    <col min="3" max="3" width="4.140625" style="131" customWidth="1"/>
    <col min="4" max="4" width="4.28515625" style="131" customWidth="1"/>
    <col min="5" max="5" width="17.140625" style="131" customWidth="1"/>
    <col min="6" max="6" width="50.85546875" style="131" customWidth="1"/>
    <col min="7" max="7" width="7.42578125" style="131" customWidth="1"/>
    <col min="8" max="8" width="14" style="131" customWidth="1"/>
    <col min="9" max="9" width="15.85546875" style="131" customWidth="1"/>
    <col min="10" max="11" width="22.28515625" style="131" customWidth="1"/>
    <col min="12" max="12" width="9.28515625" style="131" customWidth="1"/>
    <col min="13" max="13" width="10.85546875" style="131" hidden="1" customWidth="1"/>
    <col min="14" max="14" width="9.28515625" style="131" hidden="1"/>
    <col min="15" max="20" width="14.140625" style="131" hidden="1" customWidth="1"/>
    <col min="21" max="21" width="16.28515625" style="131" hidden="1" customWidth="1"/>
    <col min="22" max="22" width="12.28515625" style="131" customWidth="1"/>
    <col min="23" max="23" width="16.28515625" style="131" customWidth="1"/>
    <col min="24" max="24" width="12.28515625" style="131" customWidth="1"/>
    <col min="25" max="25" width="15" style="131" customWidth="1"/>
    <col min="26" max="26" width="11" style="131" customWidth="1"/>
    <col min="27" max="27" width="15" style="131" customWidth="1"/>
    <col min="28" max="28" width="16.28515625" style="131" customWidth="1"/>
    <col min="29" max="29" width="11" style="131" customWidth="1"/>
    <col min="30" max="30" width="15" style="131" customWidth="1"/>
    <col min="31" max="31" width="16.28515625" style="131" customWidth="1"/>
    <col min="32" max="43" width="9.140625" style="131"/>
    <col min="44" max="65" width="9.28515625" style="131" hidden="1"/>
    <col min="66" max="16384" width="9.140625" style="131"/>
  </cols>
  <sheetData>
    <row r="2" spans="2:56" ht="36.9" customHeight="1">
      <c r="L2" s="132" t="s">
        <v>6</v>
      </c>
      <c r="M2" s="133"/>
      <c r="N2" s="133"/>
      <c r="O2" s="133"/>
      <c r="P2" s="133"/>
      <c r="Q2" s="133"/>
      <c r="R2" s="133"/>
      <c r="S2" s="133"/>
      <c r="T2" s="133"/>
      <c r="U2" s="133"/>
      <c r="V2" s="133"/>
      <c r="AT2" s="134" t="s">
        <v>78</v>
      </c>
      <c r="AZ2" s="232" t="s">
        <v>611</v>
      </c>
      <c r="BA2" s="232" t="s">
        <v>612</v>
      </c>
      <c r="BB2" s="232" t="s">
        <v>3</v>
      </c>
      <c r="BC2" s="232" t="s">
        <v>613</v>
      </c>
      <c r="BD2" s="232" t="s">
        <v>82</v>
      </c>
    </row>
    <row r="3" spans="2:56" ht="6.9" customHeight="1">
      <c r="B3" s="135"/>
      <c r="C3" s="136"/>
      <c r="D3" s="136"/>
      <c r="E3" s="136"/>
      <c r="F3" s="136"/>
      <c r="G3" s="136"/>
      <c r="H3" s="136"/>
      <c r="I3" s="136"/>
      <c r="J3" s="136"/>
      <c r="K3" s="136"/>
      <c r="L3" s="137"/>
      <c r="AT3" s="134" t="s">
        <v>75</v>
      </c>
      <c r="AZ3" s="232" t="s">
        <v>614</v>
      </c>
      <c r="BA3" s="232" t="s">
        <v>615</v>
      </c>
      <c r="BB3" s="232" t="s">
        <v>3</v>
      </c>
      <c r="BC3" s="232" t="s">
        <v>616</v>
      </c>
      <c r="BD3" s="232" t="s">
        <v>82</v>
      </c>
    </row>
    <row r="4" spans="2:56" ht="24.9" customHeight="1">
      <c r="B4" s="137"/>
      <c r="D4" s="138" t="s">
        <v>86</v>
      </c>
      <c r="L4" s="137"/>
      <c r="M4" s="233" t="s">
        <v>11</v>
      </c>
      <c r="AT4" s="134" t="s">
        <v>4</v>
      </c>
      <c r="AZ4" s="232" t="s">
        <v>617</v>
      </c>
      <c r="BA4" s="232" t="s">
        <v>618</v>
      </c>
      <c r="BB4" s="232" t="s">
        <v>3</v>
      </c>
      <c r="BC4" s="232" t="s">
        <v>619</v>
      </c>
      <c r="BD4" s="232" t="s">
        <v>82</v>
      </c>
    </row>
    <row r="5" spans="2:56" ht="6.9" customHeight="1">
      <c r="B5" s="137"/>
      <c r="L5" s="137"/>
      <c r="AZ5" s="232" t="s">
        <v>99</v>
      </c>
      <c r="BA5" s="232" t="s">
        <v>620</v>
      </c>
      <c r="BB5" s="232" t="s">
        <v>3</v>
      </c>
      <c r="BC5" s="232" t="s">
        <v>621</v>
      </c>
      <c r="BD5" s="232" t="s">
        <v>82</v>
      </c>
    </row>
    <row r="6" spans="2:56" ht="12" customHeight="1">
      <c r="B6" s="137"/>
      <c r="D6" s="144" t="s">
        <v>15</v>
      </c>
      <c r="L6" s="137"/>
      <c r="AZ6" s="232" t="s">
        <v>622</v>
      </c>
      <c r="BA6" s="232" t="s">
        <v>623</v>
      </c>
      <c r="BB6" s="232" t="s">
        <v>3</v>
      </c>
      <c r="BC6" s="232" t="s">
        <v>624</v>
      </c>
      <c r="BD6" s="232" t="s">
        <v>82</v>
      </c>
    </row>
    <row r="7" spans="2:56" ht="16.5" customHeight="1">
      <c r="B7" s="137"/>
      <c r="E7" s="234" t="str">
        <f>'Rekapitulace stavby'!K6</f>
        <v>změna užívání</v>
      </c>
      <c r="F7" s="235"/>
      <c r="G7" s="235"/>
      <c r="H7" s="235"/>
      <c r="L7" s="137"/>
      <c r="AZ7" s="232" t="s">
        <v>102</v>
      </c>
      <c r="BA7" s="232" t="s">
        <v>625</v>
      </c>
      <c r="BB7" s="232" t="s">
        <v>3</v>
      </c>
      <c r="BC7" s="232" t="s">
        <v>626</v>
      </c>
      <c r="BD7" s="232" t="s">
        <v>82</v>
      </c>
    </row>
    <row r="8" spans="2:56" s="150" customFormat="1" ht="12" customHeight="1">
      <c r="B8" s="149"/>
      <c r="D8" s="144" t="s">
        <v>98</v>
      </c>
      <c r="L8" s="149"/>
      <c r="AZ8" s="232" t="s">
        <v>104</v>
      </c>
      <c r="BA8" s="232" t="s">
        <v>627</v>
      </c>
      <c r="BB8" s="232" t="s">
        <v>3</v>
      </c>
      <c r="BC8" s="232" t="s">
        <v>628</v>
      </c>
      <c r="BD8" s="232" t="s">
        <v>82</v>
      </c>
    </row>
    <row r="9" spans="2:56" s="150" customFormat="1" ht="16.5" customHeight="1">
      <c r="B9" s="149"/>
      <c r="E9" s="178" t="s">
        <v>629</v>
      </c>
      <c r="F9" s="236"/>
      <c r="G9" s="236"/>
      <c r="H9" s="236"/>
      <c r="L9" s="149"/>
      <c r="AZ9" s="232" t="s">
        <v>107</v>
      </c>
      <c r="BA9" s="232" t="s">
        <v>630</v>
      </c>
      <c r="BB9" s="232" t="s">
        <v>3</v>
      </c>
      <c r="BC9" s="232" t="s">
        <v>619</v>
      </c>
      <c r="BD9" s="232" t="s">
        <v>82</v>
      </c>
    </row>
    <row r="10" spans="2:56" s="150" customFormat="1">
      <c r="B10" s="149"/>
      <c r="L10" s="149"/>
      <c r="AZ10" s="232" t="s">
        <v>110</v>
      </c>
      <c r="BA10" s="232" t="s">
        <v>631</v>
      </c>
      <c r="BB10" s="232" t="s">
        <v>3</v>
      </c>
      <c r="BC10" s="232" t="s">
        <v>632</v>
      </c>
      <c r="BD10" s="232" t="s">
        <v>82</v>
      </c>
    </row>
    <row r="11" spans="2:56" s="150" customFormat="1" ht="12" customHeight="1">
      <c r="B11" s="149"/>
      <c r="D11" s="144" t="s">
        <v>17</v>
      </c>
      <c r="F11" s="145" t="s">
        <v>3</v>
      </c>
      <c r="I11" s="144" t="s">
        <v>18</v>
      </c>
      <c r="J11" s="145" t="s">
        <v>3</v>
      </c>
      <c r="L11" s="149"/>
      <c r="AZ11" s="232" t="s">
        <v>633</v>
      </c>
      <c r="BA11" s="232" t="s">
        <v>634</v>
      </c>
      <c r="BB11" s="232" t="s">
        <v>3</v>
      </c>
      <c r="BC11" s="232" t="s">
        <v>635</v>
      </c>
      <c r="BD11" s="232" t="s">
        <v>82</v>
      </c>
    </row>
    <row r="12" spans="2:56" s="150" customFormat="1" ht="12" customHeight="1">
      <c r="B12" s="149"/>
      <c r="D12" s="144" t="s">
        <v>19</v>
      </c>
      <c r="F12" s="145" t="s">
        <v>20</v>
      </c>
      <c r="I12" s="144" t="s">
        <v>21</v>
      </c>
      <c r="J12" s="237" t="str">
        <f>'Rekapitulace stavby'!AN8</f>
        <v xml:space="preserve"> 1.12.2025</v>
      </c>
      <c r="L12" s="149"/>
      <c r="AZ12" s="232" t="s">
        <v>113</v>
      </c>
      <c r="BA12" s="232" t="s">
        <v>636</v>
      </c>
      <c r="BB12" s="232" t="s">
        <v>3</v>
      </c>
      <c r="BC12" s="232" t="s">
        <v>637</v>
      </c>
      <c r="BD12" s="232" t="s">
        <v>82</v>
      </c>
    </row>
    <row r="13" spans="2:56" s="150" customFormat="1" ht="10.8" customHeight="1">
      <c r="B13" s="149"/>
      <c r="L13" s="149"/>
      <c r="AZ13" s="232" t="s">
        <v>116</v>
      </c>
      <c r="BA13" s="232" t="s">
        <v>638</v>
      </c>
      <c r="BB13" s="232" t="s">
        <v>3</v>
      </c>
      <c r="BC13" s="232" t="s">
        <v>639</v>
      </c>
      <c r="BD13" s="232" t="s">
        <v>82</v>
      </c>
    </row>
    <row r="14" spans="2:56" s="150" customFormat="1" ht="12" customHeight="1">
      <c r="B14" s="149"/>
      <c r="D14" s="144" t="s">
        <v>22</v>
      </c>
      <c r="I14" s="144" t="s">
        <v>23</v>
      </c>
      <c r="J14" s="145" t="str">
        <f>IF('Rekapitulace stavby'!AN10="","",'Rekapitulace stavby'!AN10)</f>
        <v/>
      </c>
      <c r="L14" s="149"/>
    </row>
    <row r="15" spans="2:56" s="150" customFormat="1" ht="18" customHeight="1">
      <c r="B15" s="149"/>
      <c r="E15" s="145" t="str">
        <f>IF('Rekapitulace stavby'!E11="","",'Rekapitulace stavby'!E11)</f>
        <v xml:space="preserve"> </v>
      </c>
      <c r="I15" s="144" t="s">
        <v>24</v>
      </c>
      <c r="J15" s="145" t="str">
        <f>IF('Rekapitulace stavby'!AN11="","",'Rekapitulace stavby'!AN11)</f>
        <v/>
      </c>
      <c r="L15" s="149"/>
    </row>
    <row r="16" spans="2:56" s="150" customFormat="1" ht="6.9" customHeight="1">
      <c r="B16" s="149"/>
      <c r="L16" s="149"/>
    </row>
    <row r="17" spans="2:12" s="150" customFormat="1" ht="12" customHeight="1">
      <c r="B17" s="149"/>
      <c r="D17" s="144" t="s">
        <v>25</v>
      </c>
      <c r="I17" s="144" t="s">
        <v>23</v>
      </c>
      <c r="J17" s="145" t="str">
        <f>'Rekapitulace stavby'!AN13</f>
        <v/>
      </c>
      <c r="L17" s="149"/>
    </row>
    <row r="18" spans="2:12" s="150" customFormat="1" ht="18" customHeight="1">
      <c r="B18" s="149"/>
      <c r="E18" s="141" t="str">
        <f>'Rekapitulace stavby'!E14</f>
        <v xml:space="preserve"> </v>
      </c>
      <c r="F18" s="141"/>
      <c r="G18" s="141"/>
      <c r="H18" s="141"/>
      <c r="I18" s="144" t="s">
        <v>24</v>
      </c>
      <c r="J18" s="145" t="str">
        <f>'Rekapitulace stavby'!AN14</f>
        <v/>
      </c>
      <c r="L18" s="149"/>
    </row>
    <row r="19" spans="2:12" s="150" customFormat="1" ht="6.9" customHeight="1">
      <c r="B19" s="149"/>
      <c r="L19" s="149"/>
    </row>
    <row r="20" spans="2:12" s="150" customFormat="1" ht="12" customHeight="1">
      <c r="B20" s="149"/>
      <c r="D20" s="144" t="s">
        <v>26</v>
      </c>
      <c r="I20" s="144" t="s">
        <v>23</v>
      </c>
      <c r="J20" s="145" t="str">
        <f>IF('Rekapitulace stavby'!AN16="","",'Rekapitulace stavby'!AN16)</f>
        <v/>
      </c>
      <c r="L20" s="149"/>
    </row>
    <row r="21" spans="2:12" s="150" customFormat="1" ht="18" customHeight="1">
      <c r="B21" s="149"/>
      <c r="E21" s="145" t="str">
        <f>IF('Rekapitulace stavby'!E17="","",'Rekapitulace stavby'!E17)</f>
        <v xml:space="preserve"> </v>
      </c>
      <c r="I21" s="144" t="s">
        <v>24</v>
      </c>
      <c r="J21" s="145" t="str">
        <f>IF('Rekapitulace stavby'!AN17="","",'Rekapitulace stavby'!AN17)</f>
        <v/>
      </c>
      <c r="L21" s="149"/>
    </row>
    <row r="22" spans="2:12" s="150" customFormat="1" ht="6.9" customHeight="1">
      <c r="B22" s="149"/>
      <c r="L22" s="149"/>
    </row>
    <row r="23" spans="2:12" s="150" customFormat="1" ht="12" customHeight="1">
      <c r="B23" s="149"/>
      <c r="D23" s="144" t="s">
        <v>28</v>
      </c>
      <c r="I23" s="144" t="s">
        <v>23</v>
      </c>
      <c r="J23" s="145" t="str">
        <f>IF('Rekapitulace stavby'!AN19="","",'Rekapitulace stavby'!AN19)</f>
        <v/>
      </c>
      <c r="L23" s="149"/>
    </row>
    <row r="24" spans="2:12" s="150" customFormat="1" ht="18" customHeight="1">
      <c r="B24" s="149"/>
      <c r="E24" s="145" t="str">
        <f>IF('Rekapitulace stavby'!E20="","",'Rekapitulace stavby'!E20)</f>
        <v xml:space="preserve"> </v>
      </c>
      <c r="I24" s="144" t="s">
        <v>24</v>
      </c>
      <c r="J24" s="145" t="str">
        <f>IF('Rekapitulace stavby'!AN20="","",'Rekapitulace stavby'!AN20)</f>
        <v/>
      </c>
      <c r="L24" s="149"/>
    </row>
    <row r="25" spans="2:12" s="150" customFormat="1" ht="6.9" customHeight="1">
      <c r="B25" s="149"/>
      <c r="L25" s="149"/>
    </row>
    <row r="26" spans="2:12" s="150" customFormat="1" ht="12" customHeight="1">
      <c r="B26" s="149"/>
      <c r="D26" s="144" t="s">
        <v>29</v>
      </c>
      <c r="L26" s="149"/>
    </row>
    <row r="27" spans="2:12" s="239" customFormat="1" ht="16.5" customHeight="1">
      <c r="B27" s="238"/>
      <c r="E27" s="147" t="s">
        <v>3</v>
      </c>
      <c r="F27" s="147"/>
      <c r="G27" s="147"/>
      <c r="H27" s="147"/>
      <c r="L27" s="238"/>
    </row>
    <row r="28" spans="2:12" s="150" customFormat="1" ht="6.9" customHeight="1">
      <c r="B28" s="149"/>
      <c r="L28" s="149"/>
    </row>
    <row r="29" spans="2:12" s="150" customFormat="1" ht="6.9" customHeight="1">
      <c r="B29" s="149"/>
      <c r="D29" s="186"/>
      <c r="E29" s="186"/>
      <c r="F29" s="186"/>
      <c r="G29" s="186"/>
      <c r="H29" s="186"/>
      <c r="I29" s="186"/>
      <c r="J29" s="186"/>
      <c r="K29" s="186"/>
      <c r="L29" s="149"/>
    </row>
    <row r="30" spans="2:12" s="150" customFormat="1" ht="25.35" customHeight="1">
      <c r="B30" s="149"/>
      <c r="D30" s="240" t="s">
        <v>31</v>
      </c>
      <c r="J30" s="241">
        <f>ROUND(J93, 2)</f>
        <v>0</v>
      </c>
      <c r="L30" s="149"/>
    </row>
    <row r="31" spans="2:12" s="150" customFormat="1" ht="6.9" customHeight="1">
      <c r="B31" s="149"/>
      <c r="D31" s="186"/>
      <c r="E31" s="186"/>
      <c r="F31" s="186"/>
      <c r="G31" s="186"/>
      <c r="H31" s="186"/>
      <c r="I31" s="186"/>
      <c r="J31" s="186"/>
      <c r="K31" s="186"/>
      <c r="L31" s="149"/>
    </row>
    <row r="32" spans="2:12" s="150" customFormat="1" ht="14.4" customHeight="1">
      <c r="B32" s="149"/>
      <c r="F32" s="242" t="s">
        <v>33</v>
      </c>
      <c r="I32" s="242" t="s">
        <v>32</v>
      </c>
      <c r="J32" s="242" t="s">
        <v>34</v>
      </c>
      <c r="L32" s="149"/>
    </row>
    <row r="33" spans="2:12" s="150" customFormat="1" ht="14.4" customHeight="1">
      <c r="B33" s="149"/>
      <c r="D33" s="243" t="s">
        <v>35</v>
      </c>
      <c r="E33" s="144" t="s">
        <v>36</v>
      </c>
      <c r="F33" s="244">
        <f>ROUND((SUM(BE93:BE275)),  2)</f>
        <v>0</v>
      </c>
      <c r="I33" s="245">
        <v>0.21</v>
      </c>
      <c r="J33" s="244">
        <f>ROUND(((SUM(BE93:BE275))*I33),  2)</f>
        <v>0</v>
      </c>
      <c r="L33" s="149"/>
    </row>
    <row r="34" spans="2:12" s="150" customFormat="1" ht="14.4" customHeight="1">
      <c r="B34" s="149"/>
      <c r="E34" s="144" t="s">
        <v>37</v>
      </c>
      <c r="F34" s="244">
        <f>ROUND((SUM(BF93:BF275)),  2)</f>
        <v>0</v>
      </c>
      <c r="I34" s="245">
        <v>0.12</v>
      </c>
      <c r="J34" s="244">
        <f>ROUND(((SUM(BF93:BF275))*I34),  2)</f>
        <v>0</v>
      </c>
      <c r="L34" s="149"/>
    </row>
    <row r="35" spans="2:12" s="150" customFormat="1" ht="14.4" hidden="1" customHeight="1">
      <c r="B35" s="149"/>
      <c r="E35" s="144" t="s">
        <v>38</v>
      </c>
      <c r="F35" s="244">
        <f>ROUND((SUM(BG93:BG275)),  2)</f>
        <v>0</v>
      </c>
      <c r="I35" s="245">
        <v>0.21</v>
      </c>
      <c r="J35" s="244">
        <f>0</f>
        <v>0</v>
      </c>
      <c r="L35" s="149"/>
    </row>
    <row r="36" spans="2:12" s="150" customFormat="1" ht="14.4" hidden="1" customHeight="1">
      <c r="B36" s="149"/>
      <c r="E36" s="144" t="s">
        <v>39</v>
      </c>
      <c r="F36" s="244">
        <f>ROUND((SUM(BH93:BH275)),  2)</f>
        <v>0</v>
      </c>
      <c r="I36" s="245">
        <v>0.12</v>
      </c>
      <c r="J36" s="244">
        <f>0</f>
        <v>0</v>
      </c>
      <c r="L36" s="149"/>
    </row>
    <row r="37" spans="2:12" s="150" customFormat="1" ht="14.4" hidden="1" customHeight="1">
      <c r="B37" s="149"/>
      <c r="E37" s="144" t="s">
        <v>40</v>
      </c>
      <c r="F37" s="244">
        <f>ROUND((SUM(BI93:BI275)),  2)</f>
        <v>0</v>
      </c>
      <c r="I37" s="245">
        <v>0</v>
      </c>
      <c r="J37" s="244">
        <f>0</f>
        <v>0</v>
      </c>
      <c r="L37" s="149"/>
    </row>
    <row r="38" spans="2:12" s="150" customFormat="1" ht="6.9" customHeight="1">
      <c r="B38" s="149"/>
      <c r="L38" s="149"/>
    </row>
    <row r="39" spans="2:12" s="150" customFormat="1" ht="25.35" customHeight="1">
      <c r="B39" s="149"/>
      <c r="C39" s="246"/>
      <c r="D39" s="247" t="s">
        <v>41</v>
      </c>
      <c r="E39" s="193"/>
      <c r="F39" s="193"/>
      <c r="G39" s="248" t="s">
        <v>42</v>
      </c>
      <c r="H39" s="249" t="s">
        <v>43</v>
      </c>
      <c r="I39" s="193"/>
      <c r="J39" s="250">
        <f>SUM(J30:J37)</f>
        <v>0</v>
      </c>
      <c r="K39" s="251"/>
      <c r="L39" s="149"/>
    </row>
    <row r="40" spans="2:12" s="150" customFormat="1" ht="14.4" customHeight="1">
      <c r="B40" s="169"/>
      <c r="C40" s="170"/>
      <c r="D40" s="170"/>
      <c r="E40" s="170"/>
      <c r="F40" s="170"/>
      <c r="G40" s="170"/>
      <c r="H40" s="170"/>
      <c r="I40" s="170"/>
      <c r="J40" s="170"/>
      <c r="K40" s="170"/>
      <c r="L40" s="149"/>
    </row>
    <row r="44" spans="2:12" s="150" customFormat="1" ht="6.9" customHeight="1">
      <c r="B44" s="171"/>
      <c r="C44" s="172"/>
      <c r="D44" s="172"/>
      <c r="E44" s="172"/>
      <c r="F44" s="172"/>
      <c r="G44" s="172"/>
      <c r="H44" s="172"/>
      <c r="I44" s="172"/>
      <c r="J44" s="172"/>
      <c r="K44" s="172"/>
      <c r="L44" s="149"/>
    </row>
    <row r="45" spans="2:12" s="150" customFormat="1" ht="24.9" customHeight="1">
      <c r="B45" s="149"/>
      <c r="C45" s="138" t="s">
        <v>145</v>
      </c>
      <c r="L45" s="149"/>
    </row>
    <row r="46" spans="2:12" s="150" customFormat="1" ht="6.9" customHeight="1">
      <c r="B46" s="149"/>
      <c r="L46" s="149"/>
    </row>
    <row r="47" spans="2:12" s="150" customFormat="1" ht="12" customHeight="1">
      <c r="B47" s="149"/>
      <c r="C47" s="144" t="s">
        <v>15</v>
      </c>
      <c r="L47" s="149"/>
    </row>
    <row r="48" spans="2:12" s="150" customFormat="1" ht="16.5" customHeight="1">
      <c r="B48" s="149"/>
      <c r="E48" s="234" t="str">
        <f>E7</f>
        <v>změna užívání</v>
      </c>
      <c r="F48" s="235"/>
      <c r="G48" s="235"/>
      <c r="H48" s="235"/>
      <c r="L48" s="149"/>
    </row>
    <row r="49" spans="2:47" s="150" customFormat="1" ht="12" customHeight="1">
      <c r="B49" s="149"/>
      <c r="C49" s="144" t="s">
        <v>98</v>
      </c>
      <c r="L49" s="149"/>
    </row>
    <row r="50" spans="2:47" s="150" customFormat="1" ht="16.5" customHeight="1">
      <c r="B50" s="149"/>
      <c r="E50" s="178" t="str">
        <f>E9</f>
        <v>SO 02 - Bistro a garáž</v>
      </c>
      <c r="F50" s="236"/>
      <c r="G50" s="236"/>
      <c r="H50" s="236"/>
      <c r="L50" s="149"/>
    </row>
    <row r="51" spans="2:47" s="150" customFormat="1" ht="6.9" customHeight="1">
      <c r="B51" s="149"/>
      <c r="L51" s="149"/>
    </row>
    <row r="52" spans="2:47" s="150" customFormat="1" ht="12" customHeight="1">
      <c r="B52" s="149"/>
      <c r="C52" s="144" t="s">
        <v>19</v>
      </c>
      <c r="F52" s="145" t="str">
        <f>F12</f>
        <v xml:space="preserve"> </v>
      </c>
      <c r="I52" s="144" t="s">
        <v>21</v>
      </c>
      <c r="J52" s="237" t="str">
        <f>IF(J12="","",J12)</f>
        <v xml:space="preserve"> 1.12.2025</v>
      </c>
      <c r="L52" s="149"/>
    </row>
    <row r="53" spans="2:47" s="150" customFormat="1" ht="6.9" customHeight="1">
      <c r="B53" s="149"/>
      <c r="L53" s="149"/>
    </row>
    <row r="54" spans="2:47" s="150" customFormat="1" ht="15.15" customHeight="1">
      <c r="B54" s="149"/>
      <c r="C54" s="144" t="s">
        <v>22</v>
      </c>
      <c r="F54" s="145" t="str">
        <f>E15</f>
        <v xml:space="preserve"> </v>
      </c>
      <c r="I54" s="144" t="s">
        <v>26</v>
      </c>
      <c r="J54" s="252" t="str">
        <f>E21</f>
        <v xml:space="preserve"> </v>
      </c>
      <c r="L54" s="149"/>
    </row>
    <row r="55" spans="2:47" s="150" customFormat="1" ht="15.15" customHeight="1">
      <c r="B55" s="149"/>
      <c r="C55" s="144" t="s">
        <v>25</v>
      </c>
      <c r="F55" s="145" t="str">
        <f>IF(E18="","",E18)</f>
        <v xml:space="preserve"> </v>
      </c>
      <c r="I55" s="144" t="s">
        <v>28</v>
      </c>
      <c r="J55" s="252" t="str">
        <f>E24</f>
        <v xml:space="preserve"> </v>
      </c>
      <c r="L55" s="149"/>
    </row>
    <row r="56" spans="2:47" s="150" customFormat="1" ht="10.35" customHeight="1">
      <c r="B56" s="149"/>
      <c r="L56" s="149"/>
    </row>
    <row r="57" spans="2:47" s="150" customFormat="1" ht="29.25" customHeight="1">
      <c r="B57" s="149"/>
      <c r="C57" s="253" t="s">
        <v>146</v>
      </c>
      <c r="D57" s="246"/>
      <c r="E57" s="246"/>
      <c r="F57" s="246"/>
      <c r="G57" s="246"/>
      <c r="H57" s="246"/>
      <c r="I57" s="246"/>
      <c r="J57" s="254" t="s">
        <v>147</v>
      </c>
      <c r="K57" s="246"/>
      <c r="L57" s="149"/>
    </row>
    <row r="58" spans="2:47" s="150" customFormat="1" ht="10.35" customHeight="1">
      <c r="B58" s="149"/>
      <c r="L58" s="149"/>
    </row>
    <row r="59" spans="2:47" s="150" customFormat="1" ht="22.8" customHeight="1">
      <c r="B59" s="149"/>
      <c r="C59" s="255" t="s">
        <v>63</v>
      </c>
      <c r="J59" s="241">
        <f>J93</f>
        <v>0</v>
      </c>
      <c r="L59" s="149"/>
      <c r="AU59" s="134" t="s">
        <v>148</v>
      </c>
    </row>
    <row r="60" spans="2:47" s="257" customFormat="1" ht="24.9" customHeight="1">
      <c r="B60" s="256"/>
      <c r="D60" s="258" t="s">
        <v>149</v>
      </c>
      <c r="E60" s="259"/>
      <c r="F60" s="259"/>
      <c r="G60" s="259"/>
      <c r="H60" s="259"/>
      <c r="I60" s="259"/>
      <c r="J60" s="260">
        <f>J94</f>
        <v>0</v>
      </c>
      <c r="L60" s="256"/>
    </row>
    <row r="61" spans="2:47" s="262" customFormat="1" ht="19.95" customHeight="1">
      <c r="B61" s="261"/>
      <c r="D61" s="263" t="s">
        <v>150</v>
      </c>
      <c r="E61" s="264"/>
      <c r="F61" s="264"/>
      <c r="G61" s="264"/>
      <c r="H61" s="264"/>
      <c r="I61" s="264"/>
      <c r="J61" s="265">
        <f>J95</f>
        <v>0</v>
      </c>
      <c r="L61" s="261"/>
    </row>
    <row r="62" spans="2:47" s="262" customFormat="1" ht="19.95" customHeight="1">
      <c r="B62" s="261"/>
      <c r="D62" s="263" t="s">
        <v>151</v>
      </c>
      <c r="E62" s="264"/>
      <c r="F62" s="264"/>
      <c r="G62" s="264"/>
      <c r="H62" s="264"/>
      <c r="I62" s="264"/>
      <c r="J62" s="265">
        <f>J106</f>
        <v>0</v>
      </c>
      <c r="L62" s="261"/>
    </row>
    <row r="63" spans="2:47" s="262" customFormat="1" ht="19.95" customHeight="1">
      <c r="B63" s="261"/>
      <c r="D63" s="263" t="s">
        <v>152</v>
      </c>
      <c r="E63" s="264"/>
      <c r="F63" s="264"/>
      <c r="G63" s="264"/>
      <c r="H63" s="264"/>
      <c r="I63" s="264"/>
      <c r="J63" s="265">
        <f>J122</f>
        <v>0</v>
      </c>
      <c r="L63" s="261"/>
    </row>
    <row r="64" spans="2:47" s="262" customFormat="1" ht="19.95" customHeight="1">
      <c r="B64" s="261"/>
      <c r="D64" s="263" t="s">
        <v>153</v>
      </c>
      <c r="E64" s="264"/>
      <c r="F64" s="264"/>
      <c r="G64" s="264"/>
      <c r="H64" s="264"/>
      <c r="I64" s="264"/>
      <c r="J64" s="265">
        <f>J138</f>
        <v>0</v>
      </c>
      <c r="L64" s="261"/>
    </row>
    <row r="65" spans="2:12" s="257" customFormat="1" ht="24.9" customHeight="1">
      <c r="B65" s="256"/>
      <c r="D65" s="258" t="s">
        <v>154</v>
      </c>
      <c r="E65" s="259"/>
      <c r="F65" s="259"/>
      <c r="G65" s="259"/>
      <c r="H65" s="259"/>
      <c r="I65" s="259"/>
      <c r="J65" s="260">
        <f>J147</f>
        <v>0</v>
      </c>
      <c r="L65" s="256"/>
    </row>
    <row r="66" spans="2:12" s="262" customFormat="1" ht="19.95" customHeight="1">
      <c r="B66" s="261"/>
      <c r="D66" s="263" t="s">
        <v>155</v>
      </c>
      <c r="E66" s="264"/>
      <c r="F66" s="264"/>
      <c r="G66" s="264"/>
      <c r="H66" s="264"/>
      <c r="I66" s="264"/>
      <c r="J66" s="265">
        <f>J148</f>
        <v>0</v>
      </c>
      <c r="L66" s="261"/>
    </row>
    <row r="67" spans="2:12" s="262" customFormat="1" ht="19.95" customHeight="1">
      <c r="B67" s="261"/>
      <c r="D67" s="263" t="s">
        <v>156</v>
      </c>
      <c r="E67" s="264"/>
      <c r="F67" s="264"/>
      <c r="G67" s="264"/>
      <c r="H67" s="264"/>
      <c r="I67" s="264"/>
      <c r="J67" s="265">
        <f>J150</f>
        <v>0</v>
      </c>
      <c r="L67" s="261"/>
    </row>
    <row r="68" spans="2:12" s="262" customFormat="1" ht="19.95" customHeight="1">
      <c r="B68" s="261"/>
      <c r="D68" s="263" t="s">
        <v>157</v>
      </c>
      <c r="E68" s="264"/>
      <c r="F68" s="264"/>
      <c r="G68" s="264"/>
      <c r="H68" s="264"/>
      <c r="I68" s="264"/>
      <c r="J68" s="265">
        <f>J152</f>
        <v>0</v>
      </c>
      <c r="L68" s="261"/>
    </row>
    <row r="69" spans="2:12" s="262" customFormat="1" ht="19.95" customHeight="1">
      <c r="B69" s="261"/>
      <c r="D69" s="263" t="s">
        <v>158</v>
      </c>
      <c r="E69" s="264"/>
      <c r="F69" s="264"/>
      <c r="G69" s="264"/>
      <c r="H69" s="264"/>
      <c r="I69" s="264"/>
      <c r="J69" s="265">
        <f>J171</f>
        <v>0</v>
      </c>
      <c r="L69" s="261"/>
    </row>
    <row r="70" spans="2:12" s="262" customFormat="1" ht="19.95" customHeight="1">
      <c r="B70" s="261"/>
      <c r="D70" s="263" t="s">
        <v>159</v>
      </c>
      <c r="E70" s="264"/>
      <c r="F70" s="264"/>
      <c r="G70" s="264"/>
      <c r="H70" s="264"/>
      <c r="I70" s="264"/>
      <c r="J70" s="265">
        <f>J182</f>
        <v>0</v>
      </c>
      <c r="L70" s="261"/>
    </row>
    <row r="71" spans="2:12" s="262" customFormat="1" ht="19.95" customHeight="1">
      <c r="B71" s="261"/>
      <c r="D71" s="263" t="s">
        <v>161</v>
      </c>
      <c r="E71" s="264"/>
      <c r="F71" s="264"/>
      <c r="G71" s="264"/>
      <c r="H71" s="264"/>
      <c r="I71" s="264"/>
      <c r="J71" s="265">
        <f>J192</f>
        <v>0</v>
      </c>
      <c r="L71" s="261"/>
    </row>
    <row r="72" spans="2:12" s="262" customFormat="1" ht="19.95" customHeight="1">
      <c r="B72" s="261"/>
      <c r="D72" s="263" t="s">
        <v>163</v>
      </c>
      <c r="E72" s="264"/>
      <c r="F72" s="264"/>
      <c r="G72" s="264"/>
      <c r="H72" s="264"/>
      <c r="I72" s="264"/>
      <c r="J72" s="265">
        <f>J220</f>
        <v>0</v>
      </c>
      <c r="L72" s="261"/>
    </row>
    <row r="73" spans="2:12" s="262" customFormat="1" ht="19.95" customHeight="1">
      <c r="B73" s="261"/>
      <c r="D73" s="263" t="s">
        <v>164</v>
      </c>
      <c r="E73" s="264"/>
      <c r="F73" s="264"/>
      <c r="G73" s="264"/>
      <c r="H73" s="264"/>
      <c r="I73" s="264"/>
      <c r="J73" s="265">
        <f>J247</f>
        <v>0</v>
      </c>
      <c r="L73" s="261"/>
    </row>
    <row r="74" spans="2:12" s="150" customFormat="1" ht="21.75" customHeight="1">
      <c r="B74" s="149"/>
      <c r="L74" s="149"/>
    </row>
    <row r="75" spans="2:12" s="150" customFormat="1" ht="6.9" customHeight="1">
      <c r="B75" s="169"/>
      <c r="C75" s="170"/>
      <c r="D75" s="170"/>
      <c r="E75" s="170"/>
      <c r="F75" s="170"/>
      <c r="G75" s="170"/>
      <c r="H75" s="170"/>
      <c r="I75" s="170"/>
      <c r="J75" s="170"/>
      <c r="K75" s="170"/>
      <c r="L75" s="149"/>
    </row>
    <row r="79" spans="2:12" s="150" customFormat="1" ht="6.9" customHeight="1">
      <c r="B79" s="171"/>
      <c r="C79" s="172"/>
      <c r="D79" s="172"/>
      <c r="E79" s="172"/>
      <c r="F79" s="172"/>
      <c r="G79" s="172"/>
      <c r="H79" s="172"/>
      <c r="I79" s="172"/>
      <c r="J79" s="172"/>
      <c r="K79" s="172"/>
      <c r="L79" s="149"/>
    </row>
    <row r="80" spans="2:12" s="150" customFormat="1" ht="24.9" customHeight="1">
      <c r="B80" s="149"/>
      <c r="C80" s="138" t="s">
        <v>170</v>
      </c>
      <c r="L80" s="149"/>
    </row>
    <row r="81" spans="2:65" s="150" customFormat="1" ht="6.9" customHeight="1">
      <c r="B81" s="149"/>
      <c r="L81" s="149"/>
    </row>
    <row r="82" spans="2:65" s="150" customFormat="1" ht="12" customHeight="1">
      <c r="B82" s="149"/>
      <c r="C82" s="144" t="s">
        <v>15</v>
      </c>
      <c r="L82" s="149"/>
    </row>
    <row r="83" spans="2:65" s="150" customFormat="1" ht="16.5" customHeight="1">
      <c r="B83" s="149"/>
      <c r="E83" s="234" t="str">
        <f>E7</f>
        <v>změna užívání</v>
      </c>
      <c r="F83" s="235"/>
      <c r="G83" s="235"/>
      <c r="H83" s="235"/>
      <c r="L83" s="149"/>
    </row>
    <row r="84" spans="2:65" s="150" customFormat="1" ht="12" customHeight="1">
      <c r="B84" s="149"/>
      <c r="C84" s="144" t="s">
        <v>98</v>
      </c>
      <c r="L84" s="149"/>
    </row>
    <row r="85" spans="2:65" s="150" customFormat="1" ht="16.5" customHeight="1">
      <c r="B85" s="149"/>
      <c r="E85" s="178" t="str">
        <f>E9</f>
        <v>SO 02 - Bistro a garáž</v>
      </c>
      <c r="F85" s="236"/>
      <c r="G85" s="236"/>
      <c r="H85" s="236"/>
      <c r="L85" s="149"/>
    </row>
    <row r="86" spans="2:65" s="150" customFormat="1" ht="6.9" customHeight="1">
      <c r="B86" s="149"/>
      <c r="L86" s="149"/>
    </row>
    <row r="87" spans="2:65" s="150" customFormat="1" ht="12" customHeight="1">
      <c r="B87" s="149"/>
      <c r="C87" s="144" t="s">
        <v>19</v>
      </c>
      <c r="F87" s="145" t="str">
        <f>F12</f>
        <v xml:space="preserve"> </v>
      </c>
      <c r="I87" s="144" t="s">
        <v>21</v>
      </c>
      <c r="J87" s="237" t="str">
        <f>IF(J12="","",J12)</f>
        <v xml:space="preserve"> 1.12.2025</v>
      </c>
      <c r="L87" s="149"/>
    </row>
    <row r="88" spans="2:65" s="150" customFormat="1" ht="6.9" customHeight="1">
      <c r="B88" s="149"/>
      <c r="L88" s="149"/>
    </row>
    <row r="89" spans="2:65" s="150" customFormat="1" ht="15.15" customHeight="1">
      <c r="B89" s="149"/>
      <c r="C89" s="144" t="s">
        <v>22</v>
      </c>
      <c r="F89" s="145" t="str">
        <f>E15</f>
        <v xml:space="preserve"> </v>
      </c>
      <c r="I89" s="144" t="s">
        <v>26</v>
      </c>
      <c r="J89" s="252" t="str">
        <f>E21</f>
        <v xml:space="preserve"> </v>
      </c>
      <c r="L89" s="149"/>
    </row>
    <row r="90" spans="2:65" s="150" customFormat="1" ht="15.15" customHeight="1">
      <c r="B90" s="149"/>
      <c r="C90" s="144" t="s">
        <v>25</v>
      </c>
      <c r="F90" s="145" t="str">
        <f>IF(E18="","",E18)</f>
        <v xml:space="preserve"> </v>
      </c>
      <c r="I90" s="144" t="s">
        <v>28</v>
      </c>
      <c r="J90" s="252" t="str">
        <f>E24</f>
        <v xml:space="preserve"> </v>
      </c>
      <c r="L90" s="149"/>
    </row>
    <row r="91" spans="2:65" s="150" customFormat="1" ht="10.35" customHeight="1">
      <c r="B91" s="149"/>
      <c r="L91" s="149"/>
    </row>
    <row r="92" spans="2:65" s="270" customFormat="1" ht="29.25" customHeight="1">
      <c r="B92" s="266"/>
      <c r="C92" s="267" t="s">
        <v>171</v>
      </c>
      <c r="D92" s="268" t="s">
        <v>50</v>
      </c>
      <c r="E92" s="268" t="s">
        <v>46</v>
      </c>
      <c r="F92" s="268" t="s">
        <v>47</v>
      </c>
      <c r="G92" s="268" t="s">
        <v>172</v>
      </c>
      <c r="H92" s="268" t="s">
        <v>173</v>
      </c>
      <c r="I92" s="268" t="s">
        <v>174</v>
      </c>
      <c r="J92" s="268" t="s">
        <v>147</v>
      </c>
      <c r="K92" s="269" t="s">
        <v>175</v>
      </c>
      <c r="L92" s="266"/>
      <c r="M92" s="197" t="s">
        <v>3</v>
      </c>
      <c r="N92" s="198" t="s">
        <v>35</v>
      </c>
      <c r="O92" s="198" t="s">
        <v>176</v>
      </c>
      <c r="P92" s="198" t="s">
        <v>177</v>
      </c>
      <c r="Q92" s="198" t="s">
        <v>178</v>
      </c>
      <c r="R92" s="198" t="s">
        <v>179</v>
      </c>
      <c r="S92" s="198" t="s">
        <v>180</v>
      </c>
      <c r="T92" s="199" t="s">
        <v>181</v>
      </c>
    </row>
    <row r="93" spans="2:65" s="150" customFormat="1" ht="22.8" customHeight="1">
      <c r="B93" s="149"/>
      <c r="C93" s="203" t="s">
        <v>182</v>
      </c>
      <c r="J93" s="271">
        <f>BK93</f>
        <v>0</v>
      </c>
      <c r="L93" s="149"/>
      <c r="M93" s="200"/>
      <c r="N93" s="186"/>
      <c r="O93" s="186"/>
      <c r="P93" s="272">
        <f>P94+P147</f>
        <v>814.36871400000007</v>
      </c>
      <c r="Q93" s="186"/>
      <c r="R93" s="272">
        <f>R94+R147</f>
        <v>72.027316490000004</v>
      </c>
      <c r="S93" s="186"/>
      <c r="T93" s="273">
        <f>T94+T147</f>
        <v>8.0248740499999993</v>
      </c>
      <c r="AT93" s="134" t="s">
        <v>64</v>
      </c>
      <c r="AU93" s="134" t="s">
        <v>148</v>
      </c>
      <c r="BK93" s="274">
        <f>BK94+BK147</f>
        <v>0</v>
      </c>
    </row>
    <row r="94" spans="2:65" s="276" customFormat="1" ht="25.95" customHeight="1">
      <c r="B94" s="275"/>
      <c r="D94" s="277" t="s">
        <v>64</v>
      </c>
      <c r="E94" s="278" t="s">
        <v>183</v>
      </c>
      <c r="F94" s="278" t="s">
        <v>184</v>
      </c>
      <c r="J94" s="279">
        <f>BK94</f>
        <v>0</v>
      </c>
      <c r="L94" s="275"/>
      <c r="M94" s="280"/>
      <c r="P94" s="281">
        <f>P95+P106+P122+P138</f>
        <v>255.94625499999998</v>
      </c>
      <c r="R94" s="281">
        <f>R95+R106+R122+R138</f>
        <v>60.071893770000003</v>
      </c>
      <c r="T94" s="282">
        <f>T95+T106+T122+T138</f>
        <v>3.2575439999999998</v>
      </c>
      <c r="AR94" s="277" t="s">
        <v>73</v>
      </c>
      <c r="AT94" s="283" t="s">
        <v>64</v>
      </c>
      <c r="AU94" s="283" t="s">
        <v>65</v>
      </c>
      <c r="AY94" s="277" t="s">
        <v>185</v>
      </c>
      <c r="BK94" s="284">
        <f>BK95+BK106+BK122+BK138</f>
        <v>0</v>
      </c>
    </row>
    <row r="95" spans="2:65" s="276" customFormat="1" ht="22.8" customHeight="1">
      <c r="B95" s="275"/>
      <c r="D95" s="277" t="s">
        <v>64</v>
      </c>
      <c r="E95" s="285" t="s">
        <v>82</v>
      </c>
      <c r="F95" s="285" t="s">
        <v>186</v>
      </c>
      <c r="J95" s="286">
        <f>BK95</f>
        <v>0</v>
      </c>
      <c r="L95" s="275"/>
      <c r="M95" s="280"/>
      <c r="P95" s="281">
        <f>SUM(P96:P105)</f>
        <v>227.440505</v>
      </c>
      <c r="R95" s="281">
        <f>SUM(R96:R105)</f>
        <v>59.550221350000001</v>
      </c>
      <c r="T95" s="282">
        <f>SUM(T96:T105)</f>
        <v>0</v>
      </c>
      <c r="AR95" s="277" t="s">
        <v>73</v>
      </c>
      <c r="AT95" s="283" t="s">
        <v>64</v>
      </c>
      <c r="AU95" s="283" t="s">
        <v>73</v>
      </c>
      <c r="AY95" s="277" t="s">
        <v>185</v>
      </c>
      <c r="BK95" s="284">
        <f>SUM(BK96:BK105)</f>
        <v>0</v>
      </c>
    </row>
    <row r="96" spans="2:65" s="150" customFormat="1" ht="33" customHeight="1">
      <c r="B96" s="149"/>
      <c r="C96" s="287" t="s">
        <v>73</v>
      </c>
      <c r="D96" s="287" t="s">
        <v>187</v>
      </c>
      <c r="E96" s="288" t="s">
        <v>640</v>
      </c>
      <c r="F96" s="289" t="s">
        <v>641</v>
      </c>
      <c r="G96" s="290" t="s">
        <v>190</v>
      </c>
      <c r="H96" s="291">
        <v>1.2</v>
      </c>
      <c r="I96" s="128"/>
      <c r="J96" s="292">
        <f>ROUND(I96*H96,2)</f>
        <v>0</v>
      </c>
      <c r="K96" s="289" t="s">
        <v>191</v>
      </c>
      <c r="L96" s="149"/>
      <c r="M96" s="293" t="s">
        <v>3</v>
      </c>
      <c r="N96" s="294" t="s">
        <v>36</v>
      </c>
      <c r="O96" s="295">
        <v>3.7650000000000001</v>
      </c>
      <c r="P96" s="295">
        <f>O96*H96</f>
        <v>4.5179999999999998</v>
      </c>
      <c r="Q96" s="295">
        <v>1.7863599999999999</v>
      </c>
      <c r="R96" s="295">
        <f>Q96*H96</f>
        <v>2.1436319999999998</v>
      </c>
      <c r="S96" s="295">
        <v>0</v>
      </c>
      <c r="T96" s="296">
        <f>S96*H96</f>
        <v>0</v>
      </c>
      <c r="AR96" s="297" t="s">
        <v>192</v>
      </c>
      <c r="AT96" s="297" t="s">
        <v>187</v>
      </c>
      <c r="AU96" s="297" t="s">
        <v>75</v>
      </c>
      <c r="AY96" s="134" t="s">
        <v>185</v>
      </c>
      <c r="BE96" s="298">
        <f>IF(N96="základní",J96,0)</f>
        <v>0</v>
      </c>
      <c r="BF96" s="298">
        <f>IF(N96="snížená",J96,0)</f>
        <v>0</v>
      </c>
      <c r="BG96" s="298">
        <f>IF(N96="zákl. přenesená",J96,0)</f>
        <v>0</v>
      </c>
      <c r="BH96" s="298">
        <f>IF(N96="sníž. přenesená",J96,0)</f>
        <v>0</v>
      </c>
      <c r="BI96" s="298">
        <f>IF(N96="nulová",J96,0)</f>
        <v>0</v>
      </c>
      <c r="BJ96" s="134" t="s">
        <v>73</v>
      </c>
      <c r="BK96" s="298">
        <f>ROUND(I96*H96,2)</f>
        <v>0</v>
      </c>
      <c r="BL96" s="134" t="s">
        <v>192</v>
      </c>
      <c r="BM96" s="297" t="s">
        <v>642</v>
      </c>
    </row>
    <row r="97" spans="2:65" s="150" customFormat="1">
      <c r="B97" s="149"/>
      <c r="D97" s="299" t="s">
        <v>194</v>
      </c>
      <c r="F97" s="300" t="s">
        <v>643</v>
      </c>
      <c r="L97" s="149"/>
      <c r="M97" s="301"/>
      <c r="T97" s="190"/>
      <c r="AT97" s="134" t="s">
        <v>194</v>
      </c>
      <c r="AU97" s="134" t="s">
        <v>75</v>
      </c>
    </row>
    <row r="98" spans="2:65" s="303" customFormat="1">
      <c r="B98" s="302"/>
      <c r="D98" s="304" t="s">
        <v>196</v>
      </c>
      <c r="E98" s="305" t="s">
        <v>3</v>
      </c>
      <c r="F98" s="306" t="s">
        <v>197</v>
      </c>
      <c r="H98" s="305" t="s">
        <v>3</v>
      </c>
      <c r="L98" s="302"/>
      <c r="M98" s="307"/>
      <c r="T98" s="308"/>
      <c r="AT98" s="305" t="s">
        <v>196</v>
      </c>
      <c r="AU98" s="305" t="s">
        <v>75</v>
      </c>
      <c r="AV98" s="303" t="s">
        <v>73</v>
      </c>
      <c r="AW98" s="303" t="s">
        <v>27</v>
      </c>
      <c r="AX98" s="303" t="s">
        <v>65</v>
      </c>
      <c r="AY98" s="305" t="s">
        <v>185</v>
      </c>
    </row>
    <row r="99" spans="2:65" s="303" customFormat="1">
      <c r="B99" s="302"/>
      <c r="D99" s="304" t="s">
        <v>196</v>
      </c>
      <c r="E99" s="305" t="s">
        <v>3</v>
      </c>
      <c r="F99" s="306" t="s">
        <v>644</v>
      </c>
      <c r="H99" s="305" t="s">
        <v>3</v>
      </c>
      <c r="L99" s="302"/>
      <c r="M99" s="307"/>
      <c r="T99" s="308"/>
      <c r="AT99" s="305" t="s">
        <v>196</v>
      </c>
      <c r="AU99" s="305" t="s">
        <v>75</v>
      </c>
      <c r="AV99" s="303" t="s">
        <v>73</v>
      </c>
      <c r="AW99" s="303" t="s">
        <v>27</v>
      </c>
      <c r="AX99" s="303" t="s">
        <v>65</v>
      </c>
      <c r="AY99" s="305" t="s">
        <v>185</v>
      </c>
    </row>
    <row r="100" spans="2:65" s="310" customFormat="1">
      <c r="B100" s="309"/>
      <c r="D100" s="304" t="s">
        <v>196</v>
      </c>
      <c r="E100" s="311" t="s">
        <v>3</v>
      </c>
      <c r="F100" s="312" t="s">
        <v>99</v>
      </c>
      <c r="H100" s="313">
        <v>1.2</v>
      </c>
      <c r="L100" s="309"/>
      <c r="M100" s="314"/>
      <c r="T100" s="315"/>
      <c r="AT100" s="316" t="s">
        <v>196</v>
      </c>
      <c r="AU100" s="316" t="s">
        <v>75</v>
      </c>
      <c r="AV100" s="310" t="s">
        <v>75</v>
      </c>
      <c r="AW100" s="310" t="s">
        <v>27</v>
      </c>
      <c r="AX100" s="310" t="s">
        <v>73</v>
      </c>
      <c r="AY100" s="316" t="s">
        <v>185</v>
      </c>
    </row>
    <row r="101" spans="2:65" s="150" customFormat="1" ht="21.75" customHeight="1">
      <c r="B101" s="149"/>
      <c r="C101" s="287" t="s">
        <v>75</v>
      </c>
      <c r="D101" s="287" t="s">
        <v>187</v>
      </c>
      <c r="E101" s="288" t="s">
        <v>1040</v>
      </c>
      <c r="F101" s="289" t="s">
        <v>1038</v>
      </c>
      <c r="G101" s="290" t="s">
        <v>224</v>
      </c>
      <c r="H101" s="291">
        <v>323.54500000000002</v>
      </c>
      <c r="I101" s="128"/>
      <c r="J101" s="292">
        <f>ROUND(I101*H101,2)</f>
        <v>0</v>
      </c>
      <c r="K101" s="289" t="s">
        <v>3</v>
      </c>
      <c r="L101" s="149"/>
      <c r="M101" s="293" t="s">
        <v>3</v>
      </c>
      <c r="N101" s="294" t="s">
        <v>36</v>
      </c>
      <c r="O101" s="295">
        <v>0.68899999999999995</v>
      </c>
      <c r="P101" s="295">
        <f>O101*H101</f>
        <v>222.922505</v>
      </c>
      <c r="Q101" s="295">
        <v>0.17743</v>
      </c>
      <c r="R101" s="295">
        <f>Q101*H101</f>
        <v>57.406589350000004</v>
      </c>
      <c r="S101" s="295">
        <v>0</v>
      </c>
      <c r="T101" s="296">
        <f>S101*H101</f>
        <v>0</v>
      </c>
      <c r="AR101" s="297" t="s">
        <v>192</v>
      </c>
      <c r="AT101" s="297" t="s">
        <v>187</v>
      </c>
      <c r="AU101" s="297" t="s">
        <v>75</v>
      </c>
      <c r="AY101" s="134" t="s">
        <v>185</v>
      </c>
      <c r="BE101" s="298">
        <f>IF(N101="základní",J101,0)</f>
        <v>0</v>
      </c>
      <c r="BF101" s="298">
        <f>IF(N101="snížená",J101,0)</f>
        <v>0</v>
      </c>
      <c r="BG101" s="298">
        <f>IF(N101="zákl. přenesená",J101,0)</f>
        <v>0</v>
      </c>
      <c r="BH101" s="298">
        <f>IF(N101="sníž. přenesená",J101,0)</f>
        <v>0</v>
      </c>
      <c r="BI101" s="298">
        <f>IF(N101="nulová",J101,0)</f>
        <v>0</v>
      </c>
      <c r="BJ101" s="134" t="s">
        <v>73</v>
      </c>
      <c r="BK101" s="298">
        <f>ROUND(I101*H101,2)</f>
        <v>0</v>
      </c>
      <c r="BL101" s="134" t="s">
        <v>192</v>
      </c>
      <c r="BM101" s="297" t="s">
        <v>645</v>
      </c>
    </row>
    <row r="102" spans="2:65" s="303" customFormat="1">
      <c r="B102" s="302"/>
      <c r="D102" s="304" t="s">
        <v>196</v>
      </c>
      <c r="E102" s="305" t="s">
        <v>3</v>
      </c>
      <c r="F102" s="306" t="s">
        <v>197</v>
      </c>
      <c r="H102" s="305" t="s">
        <v>3</v>
      </c>
      <c r="L102" s="302"/>
      <c r="M102" s="307"/>
      <c r="T102" s="308"/>
      <c r="AT102" s="305" t="s">
        <v>196</v>
      </c>
      <c r="AU102" s="305" t="s">
        <v>75</v>
      </c>
      <c r="AV102" s="303" t="s">
        <v>73</v>
      </c>
      <c r="AW102" s="303" t="s">
        <v>27</v>
      </c>
      <c r="AX102" s="303" t="s">
        <v>65</v>
      </c>
      <c r="AY102" s="305" t="s">
        <v>185</v>
      </c>
    </row>
    <row r="103" spans="2:65" s="303" customFormat="1">
      <c r="B103" s="302"/>
      <c r="D103" s="304" t="s">
        <v>196</v>
      </c>
      <c r="E103" s="305" t="s">
        <v>3</v>
      </c>
      <c r="F103" s="306" t="s">
        <v>646</v>
      </c>
      <c r="H103" s="305" t="s">
        <v>3</v>
      </c>
      <c r="L103" s="302"/>
      <c r="M103" s="307"/>
      <c r="T103" s="308"/>
      <c r="AT103" s="305" t="s">
        <v>196</v>
      </c>
      <c r="AU103" s="305" t="s">
        <v>75</v>
      </c>
      <c r="AV103" s="303" t="s">
        <v>73</v>
      </c>
      <c r="AW103" s="303" t="s">
        <v>27</v>
      </c>
      <c r="AX103" s="303" t="s">
        <v>65</v>
      </c>
      <c r="AY103" s="305" t="s">
        <v>185</v>
      </c>
    </row>
    <row r="104" spans="2:65" s="303" customFormat="1">
      <c r="B104" s="302"/>
      <c r="D104" s="304" t="s">
        <v>196</v>
      </c>
      <c r="E104" s="305" t="s">
        <v>3</v>
      </c>
      <c r="F104" s="306" t="s">
        <v>647</v>
      </c>
      <c r="H104" s="305" t="s">
        <v>3</v>
      </c>
      <c r="L104" s="302"/>
      <c r="M104" s="307"/>
      <c r="T104" s="308"/>
      <c r="AT104" s="305" t="s">
        <v>196</v>
      </c>
      <c r="AU104" s="305" t="s">
        <v>75</v>
      </c>
      <c r="AV104" s="303" t="s">
        <v>73</v>
      </c>
      <c r="AW104" s="303" t="s">
        <v>27</v>
      </c>
      <c r="AX104" s="303" t="s">
        <v>65</v>
      </c>
      <c r="AY104" s="305" t="s">
        <v>185</v>
      </c>
    </row>
    <row r="105" spans="2:65" s="310" customFormat="1">
      <c r="B105" s="309"/>
      <c r="D105" s="304" t="s">
        <v>196</v>
      </c>
      <c r="E105" s="311" t="s">
        <v>3</v>
      </c>
      <c r="F105" s="312" t="s">
        <v>622</v>
      </c>
      <c r="H105" s="313">
        <v>323.54500000000002</v>
      </c>
      <c r="L105" s="309"/>
      <c r="M105" s="314"/>
      <c r="T105" s="315"/>
      <c r="AT105" s="316" t="s">
        <v>196</v>
      </c>
      <c r="AU105" s="316" t="s">
        <v>75</v>
      </c>
      <c r="AV105" s="310" t="s">
        <v>75</v>
      </c>
      <c r="AW105" s="310" t="s">
        <v>27</v>
      </c>
      <c r="AX105" s="310" t="s">
        <v>73</v>
      </c>
      <c r="AY105" s="316" t="s">
        <v>185</v>
      </c>
    </row>
    <row r="106" spans="2:65" s="276" customFormat="1" ht="22.8" customHeight="1">
      <c r="B106" s="275"/>
      <c r="D106" s="277" t="s">
        <v>64</v>
      </c>
      <c r="E106" s="285" t="s">
        <v>199</v>
      </c>
      <c r="F106" s="285" t="s">
        <v>200</v>
      </c>
      <c r="J106" s="286">
        <f>BK106</f>
        <v>0</v>
      </c>
      <c r="L106" s="275"/>
      <c r="M106" s="280"/>
      <c r="P106" s="281">
        <f>SUM(P107:P121)</f>
        <v>19.922892000000001</v>
      </c>
      <c r="R106" s="281">
        <f>SUM(R107:R121)</f>
        <v>0.52167242000000003</v>
      </c>
      <c r="T106" s="282">
        <f>SUM(T107:T121)</f>
        <v>0</v>
      </c>
      <c r="AR106" s="277" t="s">
        <v>73</v>
      </c>
      <c r="AT106" s="283" t="s">
        <v>64</v>
      </c>
      <c r="AU106" s="283" t="s">
        <v>73</v>
      </c>
      <c r="AY106" s="277" t="s">
        <v>185</v>
      </c>
      <c r="BK106" s="284">
        <f>SUM(BK107:BK121)</f>
        <v>0</v>
      </c>
    </row>
    <row r="107" spans="2:65" s="150" customFormat="1" ht="24.15" customHeight="1">
      <c r="B107" s="149"/>
      <c r="C107" s="287" t="s">
        <v>82</v>
      </c>
      <c r="D107" s="287" t="s">
        <v>187</v>
      </c>
      <c r="E107" s="288" t="s">
        <v>648</v>
      </c>
      <c r="F107" s="289" t="s">
        <v>649</v>
      </c>
      <c r="G107" s="290" t="s">
        <v>224</v>
      </c>
      <c r="H107" s="291">
        <v>27.442</v>
      </c>
      <c r="I107" s="128"/>
      <c r="J107" s="292">
        <f>ROUND(I107*H107,2)</f>
        <v>0</v>
      </c>
      <c r="K107" s="289" t="s">
        <v>191</v>
      </c>
      <c r="L107" s="149"/>
      <c r="M107" s="293" t="s">
        <v>3</v>
      </c>
      <c r="N107" s="294" t="s">
        <v>36</v>
      </c>
      <c r="O107" s="295">
        <v>0.104</v>
      </c>
      <c r="P107" s="295">
        <f>O107*H107</f>
        <v>2.8539680000000001</v>
      </c>
      <c r="Q107" s="295">
        <v>2.5999999999999998E-4</v>
      </c>
      <c r="R107" s="295">
        <f>Q107*H107</f>
        <v>7.1349199999999995E-3</v>
      </c>
      <c r="S107" s="295">
        <v>0</v>
      </c>
      <c r="T107" s="296">
        <f>S107*H107</f>
        <v>0</v>
      </c>
      <c r="AR107" s="297" t="s">
        <v>192</v>
      </c>
      <c r="AT107" s="297" t="s">
        <v>187</v>
      </c>
      <c r="AU107" s="297" t="s">
        <v>75</v>
      </c>
      <c r="AY107" s="134" t="s">
        <v>185</v>
      </c>
      <c r="BE107" s="298">
        <f>IF(N107="základní",J107,0)</f>
        <v>0</v>
      </c>
      <c r="BF107" s="298">
        <f>IF(N107="snížená",J107,0)</f>
        <v>0</v>
      </c>
      <c r="BG107" s="298">
        <f>IF(N107="zákl. přenesená",J107,0)</f>
        <v>0</v>
      </c>
      <c r="BH107" s="298">
        <f>IF(N107="sníž. přenesená",J107,0)</f>
        <v>0</v>
      </c>
      <c r="BI107" s="298">
        <f>IF(N107="nulová",J107,0)</f>
        <v>0</v>
      </c>
      <c r="BJ107" s="134" t="s">
        <v>73</v>
      </c>
      <c r="BK107" s="298">
        <f>ROUND(I107*H107,2)</f>
        <v>0</v>
      </c>
      <c r="BL107" s="134" t="s">
        <v>192</v>
      </c>
      <c r="BM107" s="297" t="s">
        <v>650</v>
      </c>
    </row>
    <row r="108" spans="2:65" s="150" customFormat="1">
      <c r="B108" s="149"/>
      <c r="D108" s="299" t="s">
        <v>194</v>
      </c>
      <c r="F108" s="300" t="s">
        <v>651</v>
      </c>
      <c r="L108" s="149"/>
      <c r="M108" s="301"/>
      <c r="T108" s="190"/>
      <c r="AT108" s="134" t="s">
        <v>194</v>
      </c>
      <c r="AU108" s="134" t="s">
        <v>75</v>
      </c>
    </row>
    <row r="109" spans="2:65" s="303" customFormat="1">
      <c r="B109" s="302"/>
      <c r="D109" s="304" t="s">
        <v>196</v>
      </c>
      <c r="E109" s="305" t="s">
        <v>3</v>
      </c>
      <c r="F109" s="306" t="s">
        <v>197</v>
      </c>
      <c r="H109" s="305" t="s">
        <v>3</v>
      </c>
      <c r="L109" s="302"/>
      <c r="M109" s="307"/>
      <c r="T109" s="308"/>
      <c r="AT109" s="305" t="s">
        <v>196</v>
      </c>
      <c r="AU109" s="305" t="s">
        <v>75</v>
      </c>
      <c r="AV109" s="303" t="s">
        <v>73</v>
      </c>
      <c r="AW109" s="303" t="s">
        <v>27</v>
      </c>
      <c r="AX109" s="303" t="s">
        <v>65</v>
      </c>
      <c r="AY109" s="305" t="s">
        <v>185</v>
      </c>
    </row>
    <row r="110" spans="2:65" s="303" customFormat="1">
      <c r="B110" s="302"/>
      <c r="D110" s="304" t="s">
        <v>196</v>
      </c>
      <c r="E110" s="305" t="s">
        <v>3</v>
      </c>
      <c r="F110" s="306" t="s">
        <v>652</v>
      </c>
      <c r="H110" s="305" t="s">
        <v>3</v>
      </c>
      <c r="L110" s="302"/>
      <c r="M110" s="307"/>
      <c r="T110" s="308"/>
      <c r="AT110" s="305" t="s">
        <v>196</v>
      </c>
      <c r="AU110" s="305" t="s">
        <v>75</v>
      </c>
      <c r="AV110" s="303" t="s">
        <v>73</v>
      </c>
      <c r="AW110" s="303" t="s">
        <v>27</v>
      </c>
      <c r="AX110" s="303" t="s">
        <v>65</v>
      </c>
      <c r="AY110" s="305" t="s">
        <v>185</v>
      </c>
    </row>
    <row r="111" spans="2:65" s="310" customFormat="1">
      <c r="B111" s="309"/>
      <c r="D111" s="304" t="s">
        <v>196</v>
      </c>
      <c r="E111" s="311" t="s">
        <v>3</v>
      </c>
      <c r="F111" s="312" t="s">
        <v>104</v>
      </c>
      <c r="H111" s="313">
        <v>27.442</v>
      </c>
      <c r="L111" s="309"/>
      <c r="M111" s="314"/>
      <c r="T111" s="315"/>
      <c r="AT111" s="316" t="s">
        <v>196</v>
      </c>
      <c r="AU111" s="316" t="s">
        <v>75</v>
      </c>
      <c r="AV111" s="310" t="s">
        <v>75</v>
      </c>
      <c r="AW111" s="310" t="s">
        <v>27</v>
      </c>
      <c r="AX111" s="310" t="s">
        <v>73</v>
      </c>
      <c r="AY111" s="316" t="s">
        <v>185</v>
      </c>
    </row>
    <row r="112" spans="2:65" s="150" customFormat="1" ht="37.799999999999997" customHeight="1">
      <c r="B112" s="149"/>
      <c r="C112" s="287" t="s">
        <v>192</v>
      </c>
      <c r="D112" s="287" t="s">
        <v>187</v>
      </c>
      <c r="E112" s="288" t="s">
        <v>653</v>
      </c>
      <c r="F112" s="289" t="s">
        <v>654</v>
      </c>
      <c r="G112" s="290" t="s">
        <v>224</v>
      </c>
      <c r="H112" s="291">
        <v>27.442</v>
      </c>
      <c r="I112" s="128"/>
      <c r="J112" s="292">
        <f>ROUND(I112*H112,2)</f>
        <v>0</v>
      </c>
      <c r="K112" s="289" t="s">
        <v>191</v>
      </c>
      <c r="L112" s="149"/>
      <c r="M112" s="293" t="s">
        <v>3</v>
      </c>
      <c r="N112" s="294" t="s">
        <v>36</v>
      </c>
      <c r="O112" s="295">
        <v>0.35</v>
      </c>
      <c r="P112" s="295">
        <f>O112*H112</f>
        <v>9.6046999999999993</v>
      </c>
      <c r="Q112" s="295">
        <v>1.575E-2</v>
      </c>
      <c r="R112" s="295">
        <f>Q112*H112</f>
        <v>0.43221150000000003</v>
      </c>
      <c r="S112" s="295">
        <v>0</v>
      </c>
      <c r="T112" s="296">
        <f>S112*H112</f>
        <v>0</v>
      </c>
      <c r="AR112" s="297" t="s">
        <v>192</v>
      </c>
      <c r="AT112" s="297" t="s">
        <v>187</v>
      </c>
      <c r="AU112" s="297" t="s">
        <v>75</v>
      </c>
      <c r="AY112" s="134" t="s">
        <v>185</v>
      </c>
      <c r="BE112" s="298">
        <f>IF(N112="základní",J112,0)</f>
        <v>0</v>
      </c>
      <c r="BF112" s="298">
        <f>IF(N112="snížená",J112,0)</f>
        <v>0</v>
      </c>
      <c r="BG112" s="298">
        <f>IF(N112="zákl. přenesená",J112,0)</f>
        <v>0</v>
      </c>
      <c r="BH112" s="298">
        <f>IF(N112="sníž. přenesená",J112,0)</f>
        <v>0</v>
      </c>
      <c r="BI112" s="298">
        <f>IF(N112="nulová",J112,0)</f>
        <v>0</v>
      </c>
      <c r="BJ112" s="134" t="s">
        <v>73</v>
      </c>
      <c r="BK112" s="298">
        <f>ROUND(I112*H112,2)</f>
        <v>0</v>
      </c>
      <c r="BL112" s="134" t="s">
        <v>192</v>
      </c>
      <c r="BM112" s="297" t="s">
        <v>655</v>
      </c>
    </row>
    <row r="113" spans="2:65" s="150" customFormat="1">
      <c r="B113" s="149"/>
      <c r="D113" s="299" t="s">
        <v>194</v>
      </c>
      <c r="F113" s="300" t="s">
        <v>656</v>
      </c>
      <c r="L113" s="149"/>
      <c r="M113" s="301"/>
      <c r="T113" s="190"/>
      <c r="AT113" s="134" t="s">
        <v>194</v>
      </c>
      <c r="AU113" s="134" t="s">
        <v>75</v>
      </c>
    </row>
    <row r="114" spans="2:65" s="303" customFormat="1">
      <c r="B114" s="302"/>
      <c r="D114" s="304" t="s">
        <v>196</v>
      </c>
      <c r="E114" s="305" t="s">
        <v>3</v>
      </c>
      <c r="F114" s="306" t="s">
        <v>197</v>
      </c>
      <c r="H114" s="305" t="s">
        <v>3</v>
      </c>
      <c r="L114" s="302"/>
      <c r="M114" s="307"/>
      <c r="T114" s="308"/>
      <c r="AT114" s="305" t="s">
        <v>196</v>
      </c>
      <c r="AU114" s="305" t="s">
        <v>75</v>
      </c>
      <c r="AV114" s="303" t="s">
        <v>73</v>
      </c>
      <c r="AW114" s="303" t="s">
        <v>27</v>
      </c>
      <c r="AX114" s="303" t="s">
        <v>65</v>
      </c>
      <c r="AY114" s="305" t="s">
        <v>185</v>
      </c>
    </row>
    <row r="115" spans="2:65" s="303" customFormat="1">
      <c r="B115" s="302"/>
      <c r="D115" s="304" t="s">
        <v>196</v>
      </c>
      <c r="E115" s="305" t="s">
        <v>3</v>
      </c>
      <c r="F115" s="306" t="s">
        <v>652</v>
      </c>
      <c r="H115" s="305" t="s">
        <v>3</v>
      </c>
      <c r="L115" s="302"/>
      <c r="M115" s="307"/>
      <c r="T115" s="308"/>
      <c r="AT115" s="305" t="s">
        <v>196</v>
      </c>
      <c r="AU115" s="305" t="s">
        <v>75</v>
      </c>
      <c r="AV115" s="303" t="s">
        <v>73</v>
      </c>
      <c r="AW115" s="303" t="s">
        <v>27</v>
      </c>
      <c r="AX115" s="303" t="s">
        <v>65</v>
      </c>
      <c r="AY115" s="305" t="s">
        <v>185</v>
      </c>
    </row>
    <row r="116" spans="2:65" s="310" customFormat="1">
      <c r="B116" s="309"/>
      <c r="D116" s="304" t="s">
        <v>196</v>
      </c>
      <c r="E116" s="311" t="s">
        <v>3</v>
      </c>
      <c r="F116" s="312" t="s">
        <v>104</v>
      </c>
      <c r="H116" s="313">
        <v>27.442</v>
      </c>
      <c r="L116" s="309"/>
      <c r="M116" s="314"/>
      <c r="T116" s="315"/>
      <c r="AT116" s="316" t="s">
        <v>196</v>
      </c>
      <c r="AU116" s="316" t="s">
        <v>75</v>
      </c>
      <c r="AV116" s="310" t="s">
        <v>75</v>
      </c>
      <c r="AW116" s="310" t="s">
        <v>27</v>
      </c>
      <c r="AX116" s="310" t="s">
        <v>73</v>
      </c>
      <c r="AY116" s="316" t="s">
        <v>185</v>
      </c>
    </row>
    <row r="117" spans="2:65" s="150" customFormat="1" ht="24.15" customHeight="1">
      <c r="B117" s="149"/>
      <c r="C117" s="287" t="s">
        <v>210</v>
      </c>
      <c r="D117" s="287" t="s">
        <v>187</v>
      </c>
      <c r="E117" s="288" t="s">
        <v>657</v>
      </c>
      <c r="F117" s="289" t="s">
        <v>658</v>
      </c>
      <c r="G117" s="290" t="s">
        <v>224</v>
      </c>
      <c r="H117" s="291">
        <v>27.442</v>
      </c>
      <c r="I117" s="128"/>
      <c r="J117" s="292">
        <f>ROUND(I117*H117,2)</f>
        <v>0</v>
      </c>
      <c r="K117" s="289" t="s">
        <v>191</v>
      </c>
      <c r="L117" s="149"/>
      <c r="M117" s="293" t="s">
        <v>3</v>
      </c>
      <c r="N117" s="294" t="s">
        <v>36</v>
      </c>
      <c r="O117" s="295">
        <v>0.27200000000000002</v>
      </c>
      <c r="P117" s="295">
        <f>O117*H117</f>
        <v>7.4642240000000006</v>
      </c>
      <c r="Q117" s="295">
        <v>3.0000000000000001E-3</v>
      </c>
      <c r="R117" s="295">
        <f>Q117*H117</f>
        <v>8.2325999999999996E-2</v>
      </c>
      <c r="S117" s="295">
        <v>0</v>
      </c>
      <c r="T117" s="296">
        <f>S117*H117</f>
        <v>0</v>
      </c>
      <c r="AR117" s="297" t="s">
        <v>192</v>
      </c>
      <c r="AT117" s="297" t="s">
        <v>187</v>
      </c>
      <c r="AU117" s="297" t="s">
        <v>75</v>
      </c>
      <c r="AY117" s="134" t="s">
        <v>185</v>
      </c>
      <c r="BE117" s="298">
        <f>IF(N117="základní",J117,0)</f>
        <v>0</v>
      </c>
      <c r="BF117" s="298">
        <f>IF(N117="snížená",J117,0)</f>
        <v>0</v>
      </c>
      <c r="BG117" s="298">
        <f>IF(N117="zákl. přenesená",J117,0)</f>
        <v>0</v>
      </c>
      <c r="BH117" s="298">
        <f>IF(N117="sníž. přenesená",J117,0)</f>
        <v>0</v>
      </c>
      <c r="BI117" s="298">
        <f>IF(N117="nulová",J117,0)</f>
        <v>0</v>
      </c>
      <c r="BJ117" s="134" t="s">
        <v>73</v>
      </c>
      <c r="BK117" s="298">
        <f>ROUND(I117*H117,2)</f>
        <v>0</v>
      </c>
      <c r="BL117" s="134" t="s">
        <v>192</v>
      </c>
      <c r="BM117" s="297" t="s">
        <v>659</v>
      </c>
    </row>
    <row r="118" spans="2:65" s="150" customFormat="1">
      <c r="B118" s="149"/>
      <c r="D118" s="299" t="s">
        <v>194</v>
      </c>
      <c r="F118" s="300" t="s">
        <v>660</v>
      </c>
      <c r="L118" s="149"/>
      <c r="M118" s="301"/>
      <c r="T118" s="190"/>
      <c r="AT118" s="134" t="s">
        <v>194</v>
      </c>
      <c r="AU118" s="134" t="s">
        <v>75</v>
      </c>
    </row>
    <row r="119" spans="2:65" s="303" customFormat="1">
      <c r="B119" s="302"/>
      <c r="D119" s="304" t="s">
        <v>196</v>
      </c>
      <c r="E119" s="305" t="s">
        <v>3</v>
      </c>
      <c r="F119" s="306" t="s">
        <v>197</v>
      </c>
      <c r="H119" s="305" t="s">
        <v>3</v>
      </c>
      <c r="L119" s="302"/>
      <c r="M119" s="307"/>
      <c r="T119" s="308"/>
      <c r="AT119" s="305" t="s">
        <v>196</v>
      </c>
      <c r="AU119" s="305" t="s">
        <v>75</v>
      </c>
      <c r="AV119" s="303" t="s">
        <v>73</v>
      </c>
      <c r="AW119" s="303" t="s">
        <v>27</v>
      </c>
      <c r="AX119" s="303" t="s">
        <v>65</v>
      </c>
      <c r="AY119" s="305" t="s">
        <v>185</v>
      </c>
    </row>
    <row r="120" spans="2:65" s="303" customFormat="1">
      <c r="B120" s="302"/>
      <c r="D120" s="304" t="s">
        <v>196</v>
      </c>
      <c r="E120" s="305" t="s">
        <v>3</v>
      </c>
      <c r="F120" s="306" t="s">
        <v>652</v>
      </c>
      <c r="H120" s="305" t="s">
        <v>3</v>
      </c>
      <c r="L120" s="302"/>
      <c r="M120" s="307"/>
      <c r="T120" s="308"/>
      <c r="AT120" s="305" t="s">
        <v>196</v>
      </c>
      <c r="AU120" s="305" t="s">
        <v>75</v>
      </c>
      <c r="AV120" s="303" t="s">
        <v>73</v>
      </c>
      <c r="AW120" s="303" t="s">
        <v>27</v>
      </c>
      <c r="AX120" s="303" t="s">
        <v>65</v>
      </c>
      <c r="AY120" s="305" t="s">
        <v>185</v>
      </c>
    </row>
    <row r="121" spans="2:65" s="310" customFormat="1">
      <c r="B121" s="309"/>
      <c r="D121" s="304" t="s">
        <v>196</v>
      </c>
      <c r="E121" s="311" t="s">
        <v>3</v>
      </c>
      <c r="F121" s="312" t="s">
        <v>104</v>
      </c>
      <c r="H121" s="313">
        <v>27.442</v>
      </c>
      <c r="L121" s="309"/>
      <c r="M121" s="314"/>
      <c r="T121" s="315"/>
      <c r="AT121" s="316" t="s">
        <v>196</v>
      </c>
      <c r="AU121" s="316" t="s">
        <v>75</v>
      </c>
      <c r="AV121" s="310" t="s">
        <v>75</v>
      </c>
      <c r="AW121" s="310" t="s">
        <v>27</v>
      </c>
      <c r="AX121" s="310" t="s">
        <v>73</v>
      </c>
      <c r="AY121" s="316" t="s">
        <v>185</v>
      </c>
    </row>
    <row r="122" spans="2:65" s="276" customFormat="1" ht="22.8" customHeight="1">
      <c r="B122" s="275"/>
      <c r="D122" s="277" t="s">
        <v>64</v>
      </c>
      <c r="E122" s="285" t="s">
        <v>220</v>
      </c>
      <c r="F122" s="285" t="s">
        <v>221</v>
      </c>
      <c r="J122" s="286">
        <f>BK122</f>
        <v>0</v>
      </c>
      <c r="L122" s="275"/>
      <c r="M122" s="280"/>
      <c r="P122" s="281">
        <f>SUM(P123:P137)</f>
        <v>5.2003579999999996</v>
      </c>
      <c r="R122" s="281">
        <f>SUM(R123:R137)</f>
        <v>0</v>
      </c>
      <c r="T122" s="282">
        <f>SUM(T123:T137)</f>
        <v>3.2575439999999998</v>
      </c>
      <c r="AR122" s="277" t="s">
        <v>73</v>
      </c>
      <c r="AT122" s="283" t="s">
        <v>64</v>
      </c>
      <c r="AU122" s="283" t="s">
        <v>73</v>
      </c>
      <c r="AY122" s="277" t="s">
        <v>185</v>
      </c>
      <c r="BK122" s="284">
        <f>SUM(BK123:BK137)</f>
        <v>0</v>
      </c>
    </row>
    <row r="123" spans="2:65" s="150" customFormat="1" ht="24.15" customHeight="1">
      <c r="B123" s="149"/>
      <c r="C123" s="287" t="s">
        <v>199</v>
      </c>
      <c r="D123" s="287" t="s">
        <v>187</v>
      </c>
      <c r="E123" s="288" t="s">
        <v>222</v>
      </c>
      <c r="F123" s="289" t="s">
        <v>223</v>
      </c>
      <c r="G123" s="290" t="s">
        <v>224</v>
      </c>
      <c r="H123" s="291">
        <v>11.4</v>
      </c>
      <c r="I123" s="128"/>
      <c r="J123" s="292">
        <f>ROUND(I123*H123,2)</f>
        <v>0</v>
      </c>
      <c r="K123" s="289" t="s">
        <v>191</v>
      </c>
      <c r="L123" s="149"/>
      <c r="M123" s="293" t="s">
        <v>3</v>
      </c>
      <c r="N123" s="294" t="s">
        <v>36</v>
      </c>
      <c r="O123" s="295">
        <v>0.23699999999999999</v>
      </c>
      <c r="P123" s="295">
        <f>O123*H123</f>
        <v>2.7018</v>
      </c>
      <c r="Q123" s="295">
        <v>0</v>
      </c>
      <c r="R123" s="295">
        <f>Q123*H123</f>
        <v>0</v>
      </c>
      <c r="S123" s="295">
        <v>0.20799999999999999</v>
      </c>
      <c r="T123" s="296">
        <f>S123*H123</f>
        <v>2.3712</v>
      </c>
      <c r="AR123" s="297" t="s">
        <v>192</v>
      </c>
      <c r="AT123" s="297" t="s">
        <v>187</v>
      </c>
      <c r="AU123" s="297" t="s">
        <v>75</v>
      </c>
      <c r="AY123" s="134" t="s">
        <v>185</v>
      </c>
      <c r="BE123" s="298">
        <f>IF(N123="základní",J123,0)</f>
        <v>0</v>
      </c>
      <c r="BF123" s="298">
        <f>IF(N123="snížená",J123,0)</f>
        <v>0</v>
      </c>
      <c r="BG123" s="298">
        <f>IF(N123="zákl. přenesená",J123,0)</f>
        <v>0</v>
      </c>
      <c r="BH123" s="298">
        <f>IF(N123="sníž. přenesená",J123,0)</f>
        <v>0</v>
      </c>
      <c r="BI123" s="298">
        <f>IF(N123="nulová",J123,0)</f>
        <v>0</v>
      </c>
      <c r="BJ123" s="134" t="s">
        <v>73</v>
      </c>
      <c r="BK123" s="298">
        <f>ROUND(I123*H123,2)</f>
        <v>0</v>
      </c>
      <c r="BL123" s="134" t="s">
        <v>192</v>
      </c>
      <c r="BM123" s="297" t="s">
        <v>661</v>
      </c>
    </row>
    <row r="124" spans="2:65" s="150" customFormat="1">
      <c r="B124" s="149"/>
      <c r="D124" s="299" t="s">
        <v>194</v>
      </c>
      <c r="F124" s="300" t="s">
        <v>226</v>
      </c>
      <c r="L124" s="149"/>
      <c r="M124" s="301"/>
      <c r="T124" s="190"/>
      <c r="AT124" s="134" t="s">
        <v>194</v>
      </c>
      <c r="AU124" s="134" t="s">
        <v>75</v>
      </c>
    </row>
    <row r="125" spans="2:65" s="303" customFormat="1">
      <c r="B125" s="302"/>
      <c r="D125" s="304" t="s">
        <v>196</v>
      </c>
      <c r="E125" s="305" t="s">
        <v>3</v>
      </c>
      <c r="F125" s="306" t="s">
        <v>197</v>
      </c>
      <c r="H125" s="305" t="s">
        <v>3</v>
      </c>
      <c r="L125" s="302"/>
      <c r="M125" s="307"/>
      <c r="T125" s="308"/>
      <c r="AT125" s="305" t="s">
        <v>196</v>
      </c>
      <c r="AU125" s="305" t="s">
        <v>75</v>
      </c>
      <c r="AV125" s="303" t="s">
        <v>73</v>
      </c>
      <c r="AW125" s="303" t="s">
        <v>27</v>
      </c>
      <c r="AX125" s="303" t="s">
        <v>65</v>
      </c>
      <c r="AY125" s="305" t="s">
        <v>185</v>
      </c>
    </row>
    <row r="126" spans="2:65" s="303" customFormat="1">
      <c r="B126" s="302"/>
      <c r="D126" s="304" t="s">
        <v>196</v>
      </c>
      <c r="E126" s="305" t="s">
        <v>3</v>
      </c>
      <c r="F126" s="306" t="s">
        <v>662</v>
      </c>
      <c r="H126" s="305" t="s">
        <v>3</v>
      </c>
      <c r="L126" s="302"/>
      <c r="M126" s="307"/>
      <c r="T126" s="308"/>
      <c r="AT126" s="305" t="s">
        <v>196</v>
      </c>
      <c r="AU126" s="305" t="s">
        <v>75</v>
      </c>
      <c r="AV126" s="303" t="s">
        <v>73</v>
      </c>
      <c r="AW126" s="303" t="s">
        <v>27</v>
      </c>
      <c r="AX126" s="303" t="s">
        <v>65</v>
      </c>
      <c r="AY126" s="305" t="s">
        <v>185</v>
      </c>
    </row>
    <row r="127" spans="2:65" s="310" customFormat="1">
      <c r="B127" s="309"/>
      <c r="D127" s="304" t="s">
        <v>196</v>
      </c>
      <c r="E127" s="311" t="s">
        <v>3</v>
      </c>
      <c r="F127" s="312" t="s">
        <v>611</v>
      </c>
      <c r="H127" s="313">
        <v>11.4</v>
      </c>
      <c r="L127" s="309"/>
      <c r="M127" s="314"/>
      <c r="T127" s="315"/>
      <c r="AT127" s="316" t="s">
        <v>196</v>
      </c>
      <c r="AU127" s="316" t="s">
        <v>75</v>
      </c>
      <c r="AV127" s="310" t="s">
        <v>75</v>
      </c>
      <c r="AW127" s="310" t="s">
        <v>27</v>
      </c>
      <c r="AX127" s="310" t="s">
        <v>73</v>
      </c>
      <c r="AY127" s="316" t="s">
        <v>185</v>
      </c>
    </row>
    <row r="128" spans="2:65" s="150" customFormat="1" ht="44.25" customHeight="1">
      <c r="B128" s="149"/>
      <c r="C128" s="287" t="s">
        <v>216</v>
      </c>
      <c r="D128" s="287" t="s">
        <v>187</v>
      </c>
      <c r="E128" s="288" t="s">
        <v>663</v>
      </c>
      <c r="F128" s="289" t="s">
        <v>664</v>
      </c>
      <c r="G128" s="290" t="s">
        <v>190</v>
      </c>
      <c r="H128" s="291">
        <v>0.44600000000000001</v>
      </c>
      <c r="I128" s="128"/>
      <c r="J128" s="292">
        <f>ROUND(I128*H128,2)</f>
        <v>0</v>
      </c>
      <c r="K128" s="289" t="s">
        <v>191</v>
      </c>
      <c r="L128" s="149"/>
      <c r="M128" s="293" t="s">
        <v>3</v>
      </c>
      <c r="N128" s="294" t="s">
        <v>36</v>
      </c>
      <c r="O128" s="295">
        <v>2.7130000000000001</v>
      </c>
      <c r="P128" s="295">
        <f>O128*H128</f>
        <v>1.2099980000000001</v>
      </c>
      <c r="Q128" s="295">
        <v>0</v>
      </c>
      <c r="R128" s="295">
        <f>Q128*H128</f>
        <v>0</v>
      </c>
      <c r="S128" s="295">
        <v>1.8</v>
      </c>
      <c r="T128" s="296">
        <f>S128*H128</f>
        <v>0.80280000000000007</v>
      </c>
      <c r="AR128" s="297" t="s">
        <v>192</v>
      </c>
      <c r="AT128" s="297" t="s">
        <v>187</v>
      </c>
      <c r="AU128" s="297" t="s">
        <v>75</v>
      </c>
      <c r="AY128" s="134" t="s">
        <v>185</v>
      </c>
      <c r="BE128" s="298">
        <f>IF(N128="základní",J128,0)</f>
        <v>0</v>
      </c>
      <c r="BF128" s="298">
        <f>IF(N128="snížená",J128,0)</f>
        <v>0</v>
      </c>
      <c r="BG128" s="298">
        <f>IF(N128="zákl. přenesená",J128,0)</f>
        <v>0</v>
      </c>
      <c r="BH128" s="298">
        <f>IF(N128="sníž. přenesená",J128,0)</f>
        <v>0</v>
      </c>
      <c r="BI128" s="298">
        <f>IF(N128="nulová",J128,0)</f>
        <v>0</v>
      </c>
      <c r="BJ128" s="134" t="s">
        <v>73</v>
      </c>
      <c r="BK128" s="298">
        <f>ROUND(I128*H128,2)</f>
        <v>0</v>
      </c>
      <c r="BL128" s="134" t="s">
        <v>192</v>
      </c>
      <c r="BM128" s="297" t="s">
        <v>665</v>
      </c>
    </row>
    <row r="129" spans="2:65" s="150" customFormat="1">
      <c r="B129" s="149"/>
      <c r="D129" s="299" t="s">
        <v>194</v>
      </c>
      <c r="F129" s="300" t="s">
        <v>666</v>
      </c>
      <c r="L129" s="149"/>
      <c r="M129" s="301"/>
      <c r="T129" s="190"/>
      <c r="AT129" s="134" t="s">
        <v>194</v>
      </c>
      <c r="AU129" s="134" t="s">
        <v>75</v>
      </c>
    </row>
    <row r="130" spans="2:65" s="303" customFormat="1">
      <c r="B130" s="302"/>
      <c r="D130" s="304" t="s">
        <v>196</v>
      </c>
      <c r="E130" s="305" t="s">
        <v>3</v>
      </c>
      <c r="F130" s="306" t="s">
        <v>197</v>
      </c>
      <c r="H130" s="305" t="s">
        <v>3</v>
      </c>
      <c r="L130" s="302"/>
      <c r="M130" s="307"/>
      <c r="T130" s="308"/>
      <c r="AT130" s="305" t="s">
        <v>196</v>
      </c>
      <c r="AU130" s="305" t="s">
        <v>75</v>
      </c>
      <c r="AV130" s="303" t="s">
        <v>73</v>
      </c>
      <c r="AW130" s="303" t="s">
        <v>27</v>
      </c>
      <c r="AX130" s="303" t="s">
        <v>65</v>
      </c>
      <c r="AY130" s="305" t="s">
        <v>185</v>
      </c>
    </row>
    <row r="131" spans="2:65" s="303" customFormat="1">
      <c r="B131" s="302"/>
      <c r="D131" s="304" t="s">
        <v>196</v>
      </c>
      <c r="E131" s="305" t="s">
        <v>3</v>
      </c>
      <c r="F131" s="306" t="s">
        <v>667</v>
      </c>
      <c r="H131" s="305" t="s">
        <v>3</v>
      </c>
      <c r="L131" s="302"/>
      <c r="M131" s="307"/>
      <c r="T131" s="308"/>
      <c r="AT131" s="305" t="s">
        <v>196</v>
      </c>
      <c r="AU131" s="305" t="s">
        <v>75</v>
      </c>
      <c r="AV131" s="303" t="s">
        <v>73</v>
      </c>
      <c r="AW131" s="303" t="s">
        <v>27</v>
      </c>
      <c r="AX131" s="303" t="s">
        <v>65</v>
      </c>
      <c r="AY131" s="305" t="s">
        <v>185</v>
      </c>
    </row>
    <row r="132" spans="2:65" s="310" customFormat="1">
      <c r="B132" s="309"/>
      <c r="D132" s="304" t="s">
        <v>196</v>
      </c>
      <c r="E132" s="311" t="s">
        <v>3</v>
      </c>
      <c r="F132" s="312" t="s">
        <v>614</v>
      </c>
      <c r="H132" s="313">
        <v>0.44600000000000001</v>
      </c>
      <c r="L132" s="309"/>
      <c r="M132" s="314"/>
      <c r="T132" s="315"/>
      <c r="AT132" s="316" t="s">
        <v>196</v>
      </c>
      <c r="AU132" s="316" t="s">
        <v>75</v>
      </c>
      <c r="AV132" s="310" t="s">
        <v>75</v>
      </c>
      <c r="AW132" s="310" t="s">
        <v>27</v>
      </c>
      <c r="AX132" s="310" t="s">
        <v>73</v>
      </c>
      <c r="AY132" s="316" t="s">
        <v>185</v>
      </c>
    </row>
    <row r="133" spans="2:65" s="150" customFormat="1" ht="33" customHeight="1">
      <c r="B133" s="149"/>
      <c r="C133" s="287" t="s">
        <v>207</v>
      </c>
      <c r="D133" s="287" t="s">
        <v>187</v>
      </c>
      <c r="E133" s="288" t="s">
        <v>668</v>
      </c>
      <c r="F133" s="289" t="s">
        <v>669</v>
      </c>
      <c r="G133" s="290" t="s">
        <v>224</v>
      </c>
      <c r="H133" s="291">
        <v>1.4159999999999999</v>
      </c>
      <c r="I133" s="128"/>
      <c r="J133" s="292">
        <f>ROUND(I133*H133,2)</f>
        <v>0</v>
      </c>
      <c r="K133" s="289" t="s">
        <v>191</v>
      </c>
      <c r="L133" s="149"/>
      <c r="M133" s="293" t="s">
        <v>3</v>
      </c>
      <c r="N133" s="294" t="s">
        <v>36</v>
      </c>
      <c r="O133" s="295">
        <v>0.91</v>
      </c>
      <c r="P133" s="295">
        <f>O133*H133</f>
        <v>1.2885599999999999</v>
      </c>
      <c r="Q133" s="295">
        <v>0</v>
      </c>
      <c r="R133" s="295">
        <f>Q133*H133</f>
        <v>0</v>
      </c>
      <c r="S133" s="295">
        <v>5.8999999999999997E-2</v>
      </c>
      <c r="T133" s="296">
        <f>S133*H133</f>
        <v>8.3543999999999993E-2</v>
      </c>
      <c r="AR133" s="297" t="s">
        <v>192</v>
      </c>
      <c r="AT133" s="297" t="s">
        <v>187</v>
      </c>
      <c r="AU133" s="297" t="s">
        <v>75</v>
      </c>
      <c r="AY133" s="134" t="s">
        <v>185</v>
      </c>
      <c r="BE133" s="298">
        <f>IF(N133="základní",J133,0)</f>
        <v>0</v>
      </c>
      <c r="BF133" s="298">
        <f>IF(N133="snížená",J133,0)</f>
        <v>0</v>
      </c>
      <c r="BG133" s="298">
        <f>IF(N133="zákl. přenesená",J133,0)</f>
        <v>0</v>
      </c>
      <c r="BH133" s="298">
        <f>IF(N133="sníž. přenesená",J133,0)</f>
        <v>0</v>
      </c>
      <c r="BI133" s="298">
        <f>IF(N133="nulová",J133,0)</f>
        <v>0</v>
      </c>
      <c r="BJ133" s="134" t="s">
        <v>73</v>
      </c>
      <c r="BK133" s="298">
        <f>ROUND(I133*H133,2)</f>
        <v>0</v>
      </c>
      <c r="BL133" s="134" t="s">
        <v>192</v>
      </c>
      <c r="BM133" s="297" t="s">
        <v>670</v>
      </c>
    </row>
    <row r="134" spans="2:65" s="150" customFormat="1">
      <c r="B134" s="149"/>
      <c r="D134" s="299" t="s">
        <v>194</v>
      </c>
      <c r="F134" s="300" t="s">
        <v>671</v>
      </c>
      <c r="L134" s="149"/>
      <c r="M134" s="301"/>
      <c r="T134" s="190"/>
      <c r="AT134" s="134" t="s">
        <v>194</v>
      </c>
      <c r="AU134" s="134" t="s">
        <v>75</v>
      </c>
    </row>
    <row r="135" spans="2:65" s="303" customFormat="1">
      <c r="B135" s="302"/>
      <c r="D135" s="304" t="s">
        <v>196</v>
      </c>
      <c r="E135" s="305" t="s">
        <v>3</v>
      </c>
      <c r="F135" s="306" t="s">
        <v>197</v>
      </c>
      <c r="H135" s="305" t="s">
        <v>3</v>
      </c>
      <c r="L135" s="302"/>
      <c r="M135" s="307"/>
      <c r="T135" s="308"/>
      <c r="AT135" s="305" t="s">
        <v>196</v>
      </c>
      <c r="AU135" s="305" t="s">
        <v>75</v>
      </c>
      <c r="AV135" s="303" t="s">
        <v>73</v>
      </c>
      <c r="AW135" s="303" t="s">
        <v>27</v>
      </c>
      <c r="AX135" s="303" t="s">
        <v>65</v>
      </c>
      <c r="AY135" s="305" t="s">
        <v>185</v>
      </c>
    </row>
    <row r="136" spans="2:65" s="303" customFormat="1">
      <c r="B136" s="302"/>
      <c r="D136" s="304" t="s">
        <v>196</v>
      </c>
      <c r="E136" s="305" t="s">
        <v>3</v>
      </c>
      <c r="F136" s="306" t="s">
        <v>672</v>
      </c>
      <c r="H136" s="305" t="s">
        <v>3</v>
      </c>
      <c r="L136" s="302"/>
      <c r="M136" s="307"/>
      <c r="T136" s="308"/>
      <c r="AT136" s="305" t="s">
        <v>196</v>
      </c>
      <c r="AU136" s="305" t="s">
        <v>75</v>
      </c>
      <c r="AV136" s="303" t="s">
        <v>73</v>
      </c>
      <c r="AW136" s="303" t="s">
        <v>27</v>
      </c>
      <c r="AX136" s="303" t="s">
        <v>65</v>
      </c>
      <c r="AY136" s="305" t="s">
        <v>185</v>
      </c>
    </row>
    <row r="137" spans="2:65" s="310" customFormat="1">
      <c r="B137" s="309"/>
      <c r="D137" s="304" t="s">
        <v>196</v>
      </c>
      <c r="E137" s="311" t="s">
        <v>3</v>
      </c>
      <c r="F137" s="312" t="s">
        <v>102</v>
      </c>
      <c r="H137" s="313">
        <v>1.4159999999999999</v>
      </c>
      <c r="L137" s="309"/>
      <c r="M137" s="314"/>
      <c r="T137" s="315"/>
      <c r="AT137" s="316" t="s">
        <v>196</v>
      </c>
      <c r="AU137" s="316" t="s">
        <v>75</v>
      </c>
      <c r="AV137" s="310" t="s">
        <v>75</v>
      </c>
      <c r="AW137" s="310" t="s">
        <v>27</v>
      </c>
      <c r="AX137" s="310" t="s">
        <v>73</v>
      </c>
      <c r="AY137" s="316" t="s">
        <v>185</v>
      </c>
    </row>
    <row r="138" spans="2:65" s="276" customFormat="1" ht="22.8" customHeight="1">
      <c r="B138" s="275"/>
      <c r="D138" s="277" t="s">
        <v>64</v>
      </c>
      <c r="E138" s="285" t="s">
        <v>228</v>
      </c>
      <c r="F138" s="285" t="s">
        <v>229</v>
      </c>
      <c r="J138" s="286">
        <f>BK138</f>
        <v>0</v>
      </c>
      <c r="L138" s="275"/>
      <c r="M138" s="280"/>
      <c r="P138" s="281">
        <f>SUM(P139:P146)</f>
        <v>3.3824999999999998</v>
      </c>
      <c r="R138" s="281">
        <f>SUM(R139:R146)</f>
        <v>0</v>
      </c>
      <c r="T138" s="282">
        <f>SUM(T139:T146)</f>
        <v>0</v>
      </c>
      <c r="AR138" s="277" t="s">
        <v>73</v>
      </c>
      <c r="AT138" s="283" t="s">
        <v>64</v>
      </c>
      <c r="AU138" s="283" t="s">
        <v>73</v>
      </c>
      <c r="AY138" s="277" t="s">
        <v>185</v>
      </c>
      <c r="BK138" s="284">
        <f>SUM(BK139:BK146)</f>
        <v>0</v>
      </c>
    </row>
    <row r="139" spans="2:65" s="150" customFormat="1" ht="37.799999999999997" customHeight="1">
      <c r="B139" s="149"/>
      <c r="C139" s="287" t="s">
        <v>220</v>
      </c>
      <c r="D139" s="287" t="s">
        <v>187</v>
      </c>
      <c r="E139" s="288" t="s">
        <v>230</v>
      </c>
      <c r="F139" s="289" t="s">
        <v>231</v>
      </c>
      <c r="G139" s="290" t="s">
        <v>232</v>
      </c>
      <c r="H139" s="291">
        <v>2.5</v>
      </c>
      <c r="I139" s="128"/>
      <c r="J139" s="292">
        <f>ROUND(I139*H139,2)</f>
        <v>0</v>
      </c>
      <c r="K139" s="289" t="s">
        <v>191</v>
      </c>
      <c r="L139" s="149"/>
      <c r="M139" s="293" t="s">
        <v>3</v>
      </c>
      <c r="N139" s="294" t="s">
        <v>36</v>
      </c>
      <c r="O139" s="295">
        <v>1.1679999999999999</v>
      </c>
      <c r="P139" s="295">
        <f>O139*H139</f>
        <v>2.92</v>
      </c>
      <c r="Q139" s="295">
        <v>0</v>
      </c>
      <c r="R139" s="295">
        <f>Q139*H139</f>
        <v>0</v>
      </c>
      <c r="S139" s="295">
        <v>0</v>
      </c>
      <c r="T139" s="296">
        <f>S139*H139</f>
        <v>0</v>
      </c>
      <c r="AR139" s="297" t="s">
        <v>192</v>
      </c>
      <c r="AT139" s="297" t="s">
        <v>187</v>
      </c>
      <c r="AU139" s="297" t="s">
        <v>75</v>
      </c>
      <c r="AY139" s="134" t="s">
        <v>185</v>
      </c>
      <c r="BE139" s="298">
        <f>IF(N139="základní",J139,0)</f>
        <v>0</v>
      </c>
      <c r="BF139" s="298">
        <f>IF(N139="snížená",J139,0)</f>
        <v>0</v>
      </c>
      <c r="BG139" s="298">
        <f>IF(N139="zákl. přenesená",J139,0)</f>
        <v>0</v>
      </c>
      <c r="BH139" s="298">
        <f>IF(N139="sníž. přenesená",J139,0)</f>
        <v>0</v>
      </c>
      <c r="BI139" s="298">
        <f>IF(N139="nulová",J139,0)</f>
        <v>0</v>
      </c>
      <c r="BJ139" s="134" t="s">
        <v>73</v>
      </c>
      <c r="BK139" s="298">
        <f>ROUND(I139*H139,2)</f>
        <v>0</v>
      </c>
      <c r="BL139" s="134" t="s">
        <v>192</v>
      </c>
      <c r="BM139" s="297" t="s">
        <v>673</v>
      </c>
    </row>
    <row r="140" spans="2:65" s="150" customFormat="1">
      <c r="B140" s="149"/>
      <c r="D140" s="299" t="s">
        <v>194</v>
      </c>
      <c r="F140" s="300" t="s">
        <v>234</v>
      </c>
      <c r="L140" s="149"/>
      <c r="M140" s="301"/>
      <c r="T140" s="190"/>
      <c r="AT140" s="134" t="s">
        <v>194</v>
      </c>
      <c r="AU140" s="134" t="s">
        <v>75</v>
      </c>
    </row>
    <row r="141" spans="2:65" s="150" customFormat="1" ht="33" customHeight="1">
      <c r="B141" s="149"/>
      <c r="C141" s="287" t="s">
        <v>235</v>
      </c>
      <c r="D141" s="287" t="s">
        <v>187</v>
      </c>
      <c r="E141" s="288" t="s">
        <v>236</v>
      </c>
      <c r="F141" s="289" t="s">
        <v>237</v>
      </c>
      <c r="G141" s="290" t="s">
        <v>232</v>
      </c>
      <c r="H141" s="291">
        <v>2.5</v>
      </c>
      <c r="I141" s="128"/>
      <c r="J141" s="292">
        <f>ROUND(I141*H141,2)</f>
        <v>0</v>
      </c>
      <c r="K141" s="289" t="s">
        <v>191</v>
      </c>
      <c r="L141" s="149"/>
      <c r="M141" s="293" t="s">
        <v>3</v>
      </c>
      <c r="N141" s="294" t="s">
        <v>36</v>
      </c>
      <c r="O141" s="295">
        <v>0.125</v>
      </c>
      <c r="P141" s="295">
        <f>O141*H141</f>
        <v>0.3125</v>
      </c>
      <c r="Q141" s="295">
        <v>0</v>
      </c>
      <c r="R141" s="295">
        <f>Q141*H141</f>
        <v>0</v>
      </c>
      <c r="S141" s="295">
        <v>0</v>
      </c>
      <c r="T141" s="296">
        <f>S141*H141</f>
        <v>0</v>
      </c>
      <c r="AR141" s="297" t="s">
        <v>192</v>
      </c>
      <c r="AT141" s="297" t="s">
        <v>187</v>
      </c>
      <c r="AU141" s="297" t="s">
        <v>75</v>
      </c>
      <c r="AY141" s="134" t="s">
        <v>185</v>
      </c>
      <c r="BE141" s="298">
        <f>IF(N141="základní",J141,0)</f>
        <v>0</v>
      </c>
      <c r="BF141" s="298">
        <f>IF(N141="snížená",J141,0)</f>
        <v>0</v>
      </c>
      <c r="BG141" s="298">
        <f>IF(N141="zákl. přenesená",J141,0)</f>
        <v>0</v>
      </c>
      <c r="BH141" s="298">
        <f>IF(N141="sníž. přenesená",J141,0)</f>
        <v>0</v>
      </c>
      <c r="BI141" s="298">
        <f>IF(N141="nulová",J141,0)</f>
        <v>0</v>
      </c>
      <c r="BJ141" s="134" t="s">
        <v>73</v>
      </c>
      <c r="BK141" s="298">
        <f>ROUND(I141*H141,2)</f>
        <v>0</v>
      </c>
      <c r="BL141" s="134" t="s">
        <v>192</v>
      </c>
      <c r="BM141" s="297" t="s">
        <v>674</v>
      </c>
    </row>
    <row r="142" spans="2:65" s="150" customFormat="1">
      <c r="B142" s="149"/>
      <c r="D142" s="299" t="s">
        <v>194</v>
      </c>
      <c r="F142" s="300" t="s">
        <v>239</v>
      </c>
      <c r="L142" s="149"/>
      <c r="M142" s="301"/>
      <c r="T142" s="190"/>
      <c r="AT142" s="134" t="s">
        <v>194</v>
      </c>
      <c r="AU142" s="134" t="s">
        <v>75</v>
      </c>
    </row>
    <row r="143" spans="2:65" s="150" customFormat="1" ht="44.25" customHeight="1">
      <c r="B143" s="149"/>
      <c r="C143" s="287" t="s">
        <v>240</v>
      </c>
      <c r="D143" s="287" t="s">
        <v>187</v>
      </c>
      <c r="E143" s="288" t="s">
        <v>241</v>
      </c>
      <c r="F143" s="289" t="s">
        <v>242</v>
      </c>
      <c r="G143" s="290" t="s">
        <v>232</v>
      </c>
      <c r="H143" s="291">
        <v>25</v>
      </c>
      <c r="I143" s="128"/>
      <c r="J143" s="292">
        <f>ROUND(I143*H143,2)</f>
        <v>0</v>
      </c>
      <c r="K143" s="289" t="s">
        <v>191</v>
      </c>
      <c r="L143" s="149"/>
      <c r="M143" s="293" t="s">
        <v>3</v>
      </c>
      <c r="N143" s="294" t="s">
        <v>36</v>
      </c>
      <c r="O143" s="295">
        <v>6.0000000000000001E-3</v>
      </c>
      <c r="P143" s="295">
        <f>O143*H143</f>
        <v>0.15</v>
      </c>
      <c r="Q143" s="295">
        <v>0</v>
      </c>
      <c r="R143" s="295">
        <f>Q143*H143</f>
        <v>0</v>
      </c>
      <c r="S143" s="295">
        <v>0</v>
      </c>
      <c r="T143" s="296">
        <f>S143*H143</f>
        <v>0</v>
      </c>
      <c r="AR143" s="297" t="s">
        <v>192</v>
      </c>
      <c r="AT143" s="297" t="s">
        <v>187</v>
      </c>
      <c r="AU143" s="297" t="s">
        <v>75</v>
      </c>
      <c r="AY143" s="134" t="s">
        <v>185</v>
      </c>
      <c r="BE143" s="298">
        <f>IF(N143="základní",J143,0)</f>
        <v>0</v>
      </c>
      <c r="BF143" s="298">
        <f>IF(N143="snížená",J143,0)</f>
        <v>0</v>
      </c>
      <c r="BG143" s="298">
        <f>IF(N143="zákl. přenesená",J143,0)</f>
        <v>0</v>
      </c>
      <c r="BH143" s="298">
        <f>IF(N143="sníž. přenesená",J143,0)</f>
        <v>0</v>
      </c>
      <c r="BI143" s="298">
        <f>IF(N143="nulová",J143,0)</f>
        <v>0</v>
      </c>
      <c r="BJ143" s="134" t="s">
        <v>73</v>
      </c>
      <c r="BK143" s="298">
        <f>ROUND(I143*H143,2)</f>
        <v>0</v>
      </c>
      <c r="BL143" s="134" t="s">
        <v>192</v>
      </c>
      <c r="BM143" s="297" t="s">
        <v>675</v>
      </c>
    </row>
    <row r="144" spans="2:65" s="150" customFormat="1">
      <c r="B144" s="149"/>
      <c r="D144" s="299" t="s">
        <v>194</v>
      </c>
      <c r="F144" s="300" t="s">
        <v>244</v>
      </c>
      <c r="L144" s="149"/>
      <c r="M144" s="301"/>
      <c r="T144" s="190"/>
      <c r="AT144" s="134" t="s">
        <v>194</v>
      </c>
      <c r="AU144" s="134" t="s">
        <v>75</v>
      </c>
    </row>
    <row r="145" spans="2:65" s="150" customFormat="1" ht="37.799999999999997" customHeight="1">
      <c r="B145" s="149"/>
      <c r="C145" s="287" t="s">
        <v>9</v>
      </c>
      <c r="D145" s="287" t="s">
        <v>187</v>
      </c>
      <c r="E145" s="288" t="s">
        <v>245</v>
      </c>
      <c r="F145" s="289" t="s">
        <v>246</v>
      </c>
      <c r="G145" s="290" t="s">
        <v>232</v>
      </c>
      <c r="H145" s="291">
        <v>2.5</v>
      </c>
      <c r="I145" s="128"/>
      <c r="J145" s="292">
        <f>ROUND(I145*H145,2)</f>
        <v>0</v>
      </c>
      <c r="K145" s="289" t="s">
        <v>191</v>
      </c>
      <c r="L145" s="149"/>
      <c r="M145" s="293" t="s">
        <v>3</v>
      </c>
      <c r="N145" s="294" t="s">
        <v>36</v>
      </c>
      <c r="O145" s="295">
        <v>0</v>
      </c>
      <c r="P145" s="295">
        <f>O145*H145</f>
        <v>0</v>
      </c>
      <c r="Q145" s="295">
        <v>0</v>
      </c>
      <c r="R145" s="295">
        <f>Q145*H145</f>
        <v>0</v>
      </c>
      <c r="S145" s="295">
        <v>0</v>
      </c>
      <c r="T145" s="296">
        <f>S145*H145</f>
        <v>0</v>
      </c>
      <c r="AR145" s="297" t="s">
        <v>192</v>
      </c>
      <c r="AT145" s="297" t="s">
        <v>187</v>
      </c>
      <c r="AU145" s="297" t="s">
        <v>75</v>
      </c>
      <c r="AY145" s="134" t="s">
        <v>185</v>
      </c>
      <c r="BE145" s="298">
        <f>IF(N145="základní",J145,0)</f>
        <v>0</v>
      </c>
      <c r="BF145" s="298">
        <f>IF(N145="snížená",J145,0)</f>
        <v>0</v>
      </c>
      <c r="BG145" s="298">
        <f>IF(N145="zákl. přenesená",J145,0)</f>
        <v>0</v>
      </c>
      <c r="BH145" s="298">
        <f>IF(N145="sníž. přenesená",J145,0)</f>
        <v>0</v>
      </c>
      <c r="BI145" s="298">
        <f>IF(N145="nulová",J145,0)</f>
        <v>0</v>
      </c>
      <c r="BJ145" s="134" t="s">
        <v>73</v>
      </c>
      <c r="BK145" s="298">
        <f>ROUND(I145*H145,2)</f>
        <v>0</v>
      </c>
      <c r="BL145" s="134" t="s">
        <v>192</v>
      </c>
      <c r="BM145" s="297" t="s">
        <v>676</v>
      </c>
    </row>
    <row r="146" spans="2:65" s="150" customFormat="1">
      <c r="B146" s="149"/>
      <c r="D146" s="299" t="s">
        <v>194</v>
      </c>
      <c r="F146" s="300" t="s">
        <v>248</v>
      </c>
      <c r="L146" s="149"/>
      <c r="M146" s="301"/>
      <c r="T146" s="190"/>
      <c r="AT146" s="134" t="s">
        <v>194</v>
      </c>
      <c r="AU146" s="134" t="s">
        <v>75</v>
      </c>
    </row>
    <row r="147" spans="2:65" s="276" customFormat="1" ht="25.95" customHeight="1">
      <c r="B147" s="275"/>
      <c r="D147" s="277" t="s">
        <v>64</v>
      </c>
      <c r="E147" s="278" t="s">
        <v>249</v>
      </c>
      <c r="F147" s="278" t="s">
        <v>250</v>
      </c>
      <c r="J147" s="279">
        <f>BK147</f>
        <v>0</v>
      </c>
      <c r="L147" s="275"/>
      <c r="M147" s="280"/>
      <c r="P147" s="281">
        <f>P148+P150+P152+P171+P182+P192+P220+P247</f>
        <v>558.42245900000012</v>
      </c>
      <c r="R147" s="281">
        <f>R148+R150+R152+R171+R182+R192+R220+R247</f>
        <v>11.955422719999998</v>
      </c>
      <c r="T147" s="282">
        <f>T148+T150+T152+T171+T182+T192+T220+T247</f>
        <v>4.76733005</v>
      </c>
      <c r="AR147" s="277" t="s">
        <v>75</v>
      </c>
      <c r="AT147" s="283" t="s">
        <v>64</v>
      </c>
      <c r="AU147" s="283" t="s">
        <v>65</v>
      </c>
      <c r="AY147" s="277" t="s">
        <v>185</v>
      </c>
      <c r="BK147" s="284">
        <f>BK148+BK150+BK152+BK171+BK182+BK192+BK220+BK247</f>
        <v>0</v>
      </c>
    </row>
    <row r="148" spans="2:65" s="276" customFormat="1" ht="22.8" customHeight="1">
      <c r="B148" s="275"/>
      <c r="D148" s="277" t="s">
        <v>64</v>
      </c>
      <c r="E148" s="285" t="s">
        <v>251</v>
      </c>
      <c r="F148" s="285" t="s">
        <v>252</v>
      </c>
      <c r="J148" s="286">
        <f>BK148</f>
        <v>0</v>
      </c>
      <c r="L148" s="275"/>
      <c r="M148" s="280"/>
      <c r="P148" s="281">
        <f>P149</f>
        <v>0.36299999999999999</v>
      </c>
      <c r="R148" s="281">
        <f>R149</f>
        <v>1.4400000000000001E-3</v>
      </c>
      <c r="T148" s="282">
        <f>T149</f>
        <v>0</v>
      </c>
      <c r="AR148" s="277" t="s">
        <v>75</v>
      </c>
      <c r="AT148" s="283" t="s">
        <v>64</v>
      </c>
      <c r="AU148" s="283" t="s">
        <v>73</v>
      </c>
      <c r="AY148" s="277" t="s">
        <v>185</v>
      </c>
      <c r="BK148" s="284">
        <f>BK149</f>
        <v>0</v>
      </c>
    </row>
    <row r="149" spans="2:65" s="150" customFormat="1" ht="16.5" customHeight="1">
      <c r="B149" s="149"/>
      <c r="C149" s="287" t="s">
        <v>115</v>
      </c>
      <c r="D149" s="287" t="s">
        <v>187</v>
      </c>
      <c r="E149" s="288" t="s">
        <v>253</v>
      </c>
      <c r="F149" s="289" t="s">
        <v>254</v>
      </c>
      <c r="G149" s="290" t="s">
        <v>255</v>
      </c>
      <c r="H149" s="291">
        <v>1</v>
      </c>
      <c r="I149" s="128"/>
      <c r="J149" s="292">
        <f>ROUND(I149*H149,2)</f>
        <v>0</v>
      </c>
      <c r="K149" s="289" t="s">
        <v>3</v>
      </c>
      <c r="L149" s="149"/>
      <c r="M149" s="293" t="s">
        <v>3</v>
      </c>
      <c r="N149" s="294" t="s">
        <v>36</v>
      </c>
      <c r="O149" s="295">
        <v>0.36299999999999999</v>
      </c>
      <c r="P149" s="295">
        <f>O149*H149</f>
        <v>0.36299999999999999</v>
      </c>
      <c r="Q149" s="295">
        <v>1.4400000000000001E-3</v>
      </c>
      <c r="R149" s="295">
        <f>Q149*H149</f>
        <v>1.4400000000000001E-3</v>
      </c>
      <c r="S149" s="295">
        <v>0</v>
      </c>
      <c r="T149" s="296">
        <f>S149*H149</f>
        <v>0</v>
      </c>
      <c r="AR149" s="297" t="s">
        <v>256</v>
      </c>
      <c r="AT149" s="297" t="s">
        <v>187</v>
      </c>
      <c r="AU149" s="297" t="s">
        <v>75</v>
      </c>
      <c r="AY149" s="134" t="s">
        <v>185</v>
      </c>
      <c r="BE149" s="298">
        <f>IF(N149="základní",J149,0)</f>
        <v>0</v>
      </c>
      <c r="BF149" s="298">
        <f>IF(N149="snížená",J149,0)</f>
        <v>0</v>
      </c>
      <c r="BG149" s="298">
        <f>IF(N149="zákl. přenesená",J149,0)</f>
        <v>0</v>
      </c>
      <c r="BH149" s="298">
        <f>IF(N149="sníž. přenesená",J149,0)</f>
        <v>0</v>
      </c>
      <c r="BI149" s="298">
        <f>IF(N149="nulová",J149,0)</f>
        <v>0</v>
      </c>
      <c r="BJ149" s="134" t="s">
        <v>73</v>
      </c>
      <c r="BK149" s="298">
        <f>ROUND(I149*H149,2)</f>
        <v>0</v>
      </c>
      <c r="BL149" s="134" t="s">
        <v>256</v>
      </c>
      <c r="BM149" s="297" t="s">
        <v>677</v>
      </c>
    </row>
    <row r="150" spans="2:65" s="276" customFormat="1" ht="22.8" customHeight="1">
      <c r="B150" s="275"/>
      <c r="D150" s="277" t="s">
        <v>64</v>
      </c>
      <c r="E150" s="285" t="s">
        <v>258</v>
      </c>
      <c r="F150" s="285" t="s">
        <v>259</v>
      </c>
      <c r="J150" s="286">
        <f>BK150</f>
        <v>0</v>
      </c>
      <c r="L150" s="275"/>
      <c r="M150" s="280"/>
      <c r="P150" s="281">
        <f>P151</f>
        <v>0.61599999999999999</v>
      </c>
      <c r="R150" s="281">
        <f>R151</f>
        <v>1.1900000000000001E-3</v>
      </c>
      <c r="T150" s="282">
        <f>T151</f>
        <v>0</v>
      </c>
      <c r="AR150" s="277" t="s">
        <v>75</v>
      </c>
      <c r="AT150" s="283" t="s">
        <v>64</v>
      </c>
      <c r="AU150" s="283" t="s">
        <v>73</v>
      </c>
      <c r="AY150" s="277" t="s">
        <v>185</v>
      </c>
      <c r="BK150" s="284">
        <f>BK151</f>
        <v>0</v>
      </c>
    </row>
    <row r="151" spans="2:65" s="150" customFormat="1" ht="16.5" customHeight="1">
      <c r="B151" s="149"/>
      <c r="C151" s="287" t="s">
        <v>260</v>
      </c>
      <c r="D151" s="287" t="s">
        <v>187</v>
      </c>
      <c r="E151" s="288" t="s">
        <v>261</v>
      </c>
      <c r="F151" s="289" t="s">
        <v>262</v>
      </c>
      <c r="G151" s="290" t="s">
        <v>255</v>
      </c>
      <c r="H151" s="291">
        <v>1</v>
      </c>
      <c r="I151" s="128"/>
      <c r="J151" s="292">
        <f>ROUND(I151*H151,2)</f>
        <v>0</v>
      </c>
      <c r="K151" s="289" t="s">
        <v>3</v>
      </c>
      <c r="L151" s="149"/>
      <c r="M151" s="293" t="s">
        <v>3</v>
      </c>
      <c r="N151" s="294" t="s">
        <v>36</v>
      </c>
      <c r="O151" s="295">
        <v>0.61599999999999999</v>
      </c>
      <c r="P151" s="295">
        <f>O151*H151</f>
        <v>0.61599999999999999</v>
      </c>
      <c r="Q151" s="295">
        <v>1.1900000000000001E-3</v>
      </c>
      <c r="R151" s="295">
        <f>Q151*H151</f>
        <v>1.1900000000000001E-3</v>
      </c>
      <c r="S151" s="295">
        <v>0</v>
      </c>
      <c r="T151" s="296">
        <f>S151*H151</f>
        <v>0</v>
      </c>
      <c r="AR151" s="297" t="s">
        <v>256</v>
      </c>
      <c r="AT151" s="297" t="s">
        <v>187</v>
      </c>
      <c r="AU151" s="297" t="s">
        <v>75</v>
      </c>
      <c r="AY151" s="134" t="s">
        <v>185</v>
      </c>
      <c r="BE151" s="298">
        <f>IF(N151="základní",J151,0)</f>
        <v>0</v>
      </c>
      <c r="BF151" s="298">
        <f>IF(N151="snížená",J151,0)</f>
        <v>0</v>
      </c>
      <c r="BG151" s="298">
        <f>IF(N151="zákl. přenesená",J151,0)</f>
        <v>0</v>
      </c>
      <c r="BH151" s="298">
        <f>IF(N151="sníž. přenesená",J151,0)</f>
        <v>0</v>
      </c>
      <c r="BI151" s="298">
        <f>IF(N151="nulová",J151,0)</f>
        <v>0</v>
      </c>
      <c r="BJ151" s="134" t="s">
        <v>73</v>
      </c>
      <c r="BK151" s="298">
        <f>ROUND(I151*H151,2)</f>
        <v>0</v>
      </c>
      <c r="BL151" s="134" t="s">
        <v>256</v>
      </c>
      <c r="BM151" s="297" t="s">
        <v>678</v>
      </c>
    </row>
    <row r="152" spans="2:65" s="276" customFormat="1" ht="22.8" customHeight="1">
      <c r="B152" s="275"/>
      <c r="D152" s="277" t="s">
        <v>64</v>
      </c>
      <c r="E152" s="285" t="s">
        <v>264</v>
      </c>
      <c r="F152" s="285" t="s">
        <v>265</v>
      </c>
      <c r="J152" s="286">
        <f>BK152</f>
        <v>0</v>
      </c>
      <c r="L152" s="275"/>
      <c r="M152" s="280"/>
      <c r="P152" s="281">
        <f>SUM(P153:P170)</f>
        <v>24.662000000000003</v>
      </c>
      <c r="R152" s="281">
        <f>SUM(R153:R170)</f>
        <v>0.24554999999999999</v>
      </c>
      <c r="T152" s="282">
        <f>SUM(T153:T170)</f>
        <v>8.5790000000000005E-2</v>
      </c>
      <c r="AR152" s="277" t="s">
        <v>75</v>
      </c>
      <c r="AT152" s="283" t="s">
        <v>64</v>
      </c>
      <c r="AU152" s="283" t="s">
        <v>73</v>
      </c>
      <c r="AY152" s="277" t="s">
        <v>185</v>
      </c>
      <c r="BK152" s="284">
        <f>SUM(BK153:BK170)</f>
        <v>0</v>
      </c>
    </row>
    <row r="153" spans="2:65" s="150" customFormat="1" ht="24.15" customHeight="1">
      <c r="B153" s="149"/>
      <c r="C153" s="287" t="s">
        <v>266</v>
      </c>
      <c r="D153" s="287" t="s">
        <v>187</v>
      </c>
      <c r="E153" s="288" t="s">
        <v>267</v>
      </c>
      <c r="F153" s="289" t="s">
        <v>268</v>
      </c>
      <c r="G153" s="290" t="s">
        <v>269</v>
      </c>
      <c r="H153" s="291">
        <v>1</v>
      </c>
      <c r="I153" s="128"/>
      <c r="J153" s="292">
        <f>ROUND(I153*H153,2)</f>
        <v>0</v>
      </c>
      <c r="K153" s="289" t="s">
        <v>191</v>
      </c>
      <c r="L153" s="149"/>
      <c r="M153" s="293" t="s">
        <v>3</v>
      </c>
      <c r="N153" s="294" t="s">
        <v>36</v>
      </c>
      <c r="O153" s="295">
        <v>0.54800000000000004</v>
      </c>
      <c r="P153" s="295">
        <f>O153*H153</f>
        <v>0.54800000000000004</v>
      </c>
      <c r="Q153" s="295">
        <v>0</v>
      </c>
      <c r="R153" s="295">
        <f>Q153*H153</f>
        <v>0</v>
      </c>
      <c r="S153" s="295">
        <v>1.933E-2</v>
      </c>
      <c r="T153" s="296">
        <f>S153*H153</f>
        <v>1.933E-2</v>
      </c>
      <c r="AR153" s="297" t="s">
        <v>256</v>
      </c>
      <c r="AT153" s="297" t="s">
        <v>187</v>
      </c>
      <c r="AU153" s="297" t="s">
        <v>75</v>
      </c>
      <c r="AY153" s="134" t="s">
        <v>185</v>
      </c>
      <c r="BE153" s="298">
        <f>IF(N153="základní",J153,0)</f>
        <v>0</v>
      </c>
      <c r="BF153" s="298">
        <f>IF(N153="snížená",J153,0)</f>
        <v>0</v>
      </c>
      <c r="BG153" s="298">
        <f>IF(N153="zákl. přenesená",J153,0)</f>
        <v>0</v>
      </c>
      <c r="BH153" s="298">
        <f>IF(N153="sníž. přenesená",J153,0)</f>
        <v>0</v>
      </c>
      <c r="BI153" s="298">
        <f>IF(N153="nulová",J153,0)</f>
        <v>0</v>
      </c>
      <c r="BJ153" s="134" t="s">
        <v>73</v>
      </c>
      <c r="BK153" s="298">
        <f>ROUND(I153*H153,2)</f>
        <v>0</v>
      </c>
      <c r="BL153" s="134" t="s">
        <v>256</v>
      </c>
      <c r="BM153" s="297" t="s">
        <v>679</v>
      </c>
    </row>
    <row r="154" spans="2:65" s="150" customFormat="1">
      <c r="B154" s="149"/>
      <c r="D154" s="299" t="s">
        <v>194</v>
      </c>
      <c r="F154" s="300" t="s">
        <v>271</v>
      </c>
      <c r="L154" s="149"/>
      <c r="M154" s="301"/>
      <c r="T154" s="190"/>
      <c r="AT154" s="134" t="s">
        <v>194</v>
      </c>
      <c r="AU154" s="134" t="s">
        <v>75</v>
      </c>
    </row>
    <row r="155" spans="2:65" s="150" customFormat="1" ht="21.75" customHeight="1">
      <c r="B155" s="149"/>
      <c r="C155" s="287" t="s">
        <v>256</v>
      </c>
      <c r="D155" s="287" t="s">
        <v>187</v>
      </c>
      <c r="E155" s="288" t="s">
        <v>273</v>
      </c>
      <c r="F155" s="289" t="s">
        <v>274</v>
      </c>
      <c r="G155" s="290" t="s">
        <v>269</v>
      </c>
      <c r="H155" s="291">
        <v>1</v>
      </c>
      <c r="I155" s="128"/>
      <c r="J155" s="292">
        <f>ROUND(I155*H155,2)</f>
        <v>0</v>
      </c>
      <c r="K155" s="289" t="s">
        <v>191</v>
      </c>
      <c r="L155" s="149"/>
      <c r="M155" s="293" t="s">
        <v>3</v>
      </c>
      <c r="N155" s="294" t="s">
        <v>36</v>
      </c>
      <c r="O155" s="295">
        <v>0.36199999999999999</v>
      </c>
      <c r="P155" s="295">
        <f>O155*H155</f>
        <v>0.36199999999999999</v>
      </c>
      <c r="Q155" s="295">
        <v>0</v>
      </c>
      <c r="R155" s="295">
        <f>Q155*H155</f>
        <v>0</v>
      </c>
      <c r="S155" s="295">
        <v>1.9460000000000002E-2</v>
      </c>
      <c r="T155" s="296">
        <f>S155*H155</f>
        <v>1.9460000000000002E-2</v>
      </c>
      <c r="AR155" s="297" t="s">
        <v>256</v>
      </c>
      <c r="AT155" s="297" t="s">
        <v>187</v>
      </c>
      <c r="AU155" s="297" t="s">
        <v>75</v>
      </c>
      <c r="AY155" s="134" t="s">
        <v>185</v>
      </c>
      <c r="BE155" s="298">
        <f>IF(N155="základní",J155,0)</f>
        <v>0</v>
      </c>
      <c r="BF155" s="298">
        <f>IF(N155="snížená",J155,0)</f>
        <v>0</v>
      </c>
      <c r="BG155" s="298">
        <f>IF(N155="zákl. přenesená",J155,0)</f>
        <v>0</v>
      </c>
      <c r="BH155" s="298">
        <f>IF(N155="sníž. přenesená",J155,0)</f>
        <v>0</v>
      </c>
      <c r="BI155" s="298">
        <f>IF(N155="nulová",J155,0)</f>
        <v>0</v>
      </c>
      <c r="BJ155" s="134" t="s">
        <v>73</v>
      </c>
      <c r="BK155" s="298">
        <f>ROUND(I155*H155,2)</f>
        <v>0</v>
      </c>
      <c r="BL155" s="134" t="s">
        <v>256</v>
      </c>
      <c r="BM155" s="297" t="s">
        <v>680</v>
      </c>
    </row>
    <row r="156" spans="2:65" s="150" customFormat="1">
      <c r="B156" s="149"/>
      <c r="D156" s="299" t="s">
        <v>194</v>
      </c>
      <c r="F156" s="300" t="s">
        <v>276</v>
      </c>
      <c r="L156" s="149"/>
      <c r="M156" s="301"/>
      <c r="T156" s="190"/>
      <c r="AT156" s="134" t="s">
        <v>194</v>
      </c>
      <c r="AU156" s="134" t="s">
        <v>75</v>
      </c>
    </row>
    <row r="157" spans="2:65" s="150" customFormat="1" ht="16.5" customHeight="1">
      <c r="B157" s="149"/>
      <c r="C157" s="287" t="s">
        <v>278</v>
      </c>
      <c r="D157" s="287" t="s">
        <v>187</v>
      </c>
      <c r="E157" s="288" t="s">
        <v>681</v>
      </c>
      <c r="F157" s="289" t="s">
        <v>682</v>
      </c>
      <c r="G157" s="290" t="s">
        <v>269</v>
      </c>
      <c r="H157" s="291">
        <v>1</v>
      </c>
      <c r="I157" s="128"/>
      <c r="J157" s="292">
        <f>ROUND(I157*H157,2)</f>
        <v>0</v>
      </c>
      <c r="K157" s="289" t="s">
        <v>191</v>
      </c>
      <c r="L157" s="149"/>
      <c r="M157" s="293" t="s">
        <v>3</v>
      </c>
      <c r="N157" s="294" t="s">
        <v>36</v>
      </c>
      <c r="O157" s="295">
        <v>0.40300000000000002</v>
      </c>
      <c r="P157" s="295">
        <f>O157*H157</f>
        <v>0.40300000000000002</v>
      </c>
      <c r="Q157" s="295">
        <v>0</v>
      </c>
      <c r="R157" s="295">
        <f>Q157*H157</f>
        <v>0</v>
      </c>
      <c r="S157" s="295">
        <v>2.2499999999999999E-2</v>
      </c>
      <c r="T157" s="296">
        <f>S157*H157</f>
        <v>2.2499999999999999E-2</v>
      </c>
      <c r="AR157" s="297" t="s">
        <v>256</v>
      </c>
      <c r="AT157" s="297" t="s">
        <v>187</v>
      </c>
      <c r="AU157" s="297" t="s">
        <v>75</v>
      </c>
      <c r="AY157" s="134" t="s">
        <v>185</v>
      </c>
      <c r="BE157" s="298">
        <f>IF(N157="základní",J157,0)</f>
        <v>0</v>
      </c>
      <c r="BF157" s="298">
        <f>IF(N157="snížená",J157,0)</f>
        <v>0</v>
      </c>
      <c r="BG157" s="298">
        <f>IF(N157="zákl. přenesená",J157,0)</f>
        <v>0</v>
      </c>
      <c r="BH157" s="298">
        <f>IF(N157="sníž. přenesená",J157,0)</f>
        <v>0</v>
      </c>
      <c r="BI157" s="298">
        <f>IF(N157="nulová",J157,0)</f>
        <v>0</v>
      </c>
      <c r="BJ157" s="134" t="s">
        <v>73</v>
      </c>
      <c r="BK157" s="298">
        <f>ROUND(I157*H157,2)</f>
        <v>0</v>
      </c>
      <c r="BL157" s="134" t="s">
        <v>256</v>
      </c>
      <c r="BM157" s="297" t="s">
        <v>683</v>
      </c>
    </row>
    <row r="158" spans="2:65" s="150" customFormat="1">
      <c r="B158" s="149"/>
      <c r="D158" s="299" t="s">
        <v>194</v>
      </c>
      <c r="F158" s="300" t="s">
        <v>684</v>
      </c>
      <c r="L158" s="149"/>
      <c r="M158" s="301"/>
      <c r="T158" s="190"/>
      <c r="AT158" s="134" t="s">
        <v>194</v>
      </c>
      <c r="AU158" s="134" t="s">
        <v>75</v>
      </c>
    </row>
    <row r="159" spans="2:65" s="150" customFormat="1" ht="24.15" customHeight="1">
      <c r="B159" s="149"/>
      <c r="C159" s="287" t="s">
        <v>280</v>
      </c>
      <c r="D159" s="287" t="s">
        <v>187</v>
      </c>
      <c r="E159" s="288" t="s">
        <v>286</v>
      </c>
      <c r="F159" s="289" t="s">
        <v>287</v>
      </c>
      <c r="G159" s="290" t="s">
        <v>269</v>
      </c>
      <c r="H159" s="291">
        <v>1</v>
      </c>
      <c r="I159" s="128"/>
      <c r="J159" s="292">
        <f>ROUND(I159*H159,2)</f>
        <v>0</v>
      </c>
      <c r="K159" s="289" t="s">
        <v>191</v>
      </c>
      <c r="L159" s="149"/>
      <c r="M159" s="293" t="s">
        <v>3</v>
      </c>
      <c r="N159" s="294" t="s">
        <v>36</v>
      </c>
      <c r="O159" s="295">
        <v>0.38300000000000001</v>
      </c>
      <c r="P159" s="295">
        <f>O159*H159</f>
        <v>0.38300000000000001</v>
      </c>
      <c r="Q159" s="295">
        <v>0</v>
      </c>
      <c r="R159" s="295">
        <f>Q159*H159</f>
        <v>0</v>
      </c>
      <c r="S159" s="295">
        <v>2.4500000000000001E-2</v>
      </c>
      <c r="T159" s="296">
        <f>S159*H159</f>
        <v>2.4500000000000001E-2</v>
      </c>
      <c r="AR159" s="297" t="s">
        <v>256</v>
      </c>
      <c r="AT159" s="297" t="s">
        <v>187</v>
      </c>
      <c r="AU159" s="297" t="s">
        <v>75</v>
      </c>
      <c r="AY159" s="134" t="s">
        <v>185</v>
      </c>
      <c r="BE159" s="298">
        <f>IF(N159="základní",J159,0)</f>
        <v>0</v>
      </c>
      <c r="BF159" s="298">
        <f>IF(N159="snížená",J159,0)</f>
        <v>0</v>
      </c>
      <c r="BG159" s="298">
        <f>IF(N159="zákl. přenesená",J159,0)</f>
        <v>0</v>
      </c>
      <c r="BH159" s="298">
        <f>IF(N159="sníž. přenesená",J159,0)</f>
        <v>0</v>
      </c>
      <c r="BI159" s="298">
        <f>IF(N159="nulová",J159,0)</f>
        <v>0</v>
      </c>
      <c r="BJ159" s="134" t="s">
        <v>73</v>
      </c>
      <c r="BK159" s="298">
        <f>ROUND(I159*H159,2)</f>
        <v>0</v>
      </c>
      <c r="BL159" s="134" t="s">
        <v>256</v>
      </c>
      <c r="BM159" s="297" t="s">
        <v>685</v>
      </c>
    </row>
    <row r="160" spans="2:65" s="150" customFormat="1">
      <c r="B160" s="149"/>
      <c r="D160" s="299" t="s">
        <v>194</v>
      </c>
      <c r="F160" s="300" t="s">
        <v>289</v>
      </c>
      <c r="L160" s="149"/>
      <c r="M160" s="301"/>
      <c r="T160" s="190"/>
      <c r="AT160" s="134" t="s">
        <v>194</v>
      </c>
      <c r="AU160" s="134" t="s">
        <v>75</v>
      </c>
    </row>
    <row r="161" spans="2:65" s="150" customFormat="1" ht="24.15" customHeight="1">
      <c r="B161" s="149"/>
      <c r="C161" s="287" t="s">
        <v>285</v>
      </c>
      <c r="D161" s="287" t="s">
        <v>187</v>
      </c>
      <c r="E161" s="288" t="s">
        <v>1041</v>
      </c>
      <c r="F161" s="289" t="s">
        <v>1033</v>
      </c>
      <c r="G161" s="290" t="s">
        <v>269</v>
      </c>
      <c r="H161" s="291">
        <v>2</v>
      </c>
      <c r="I161" s="128"/>
      <c r="J161" s="292">
        <f>ROUND(I161*H161,2)</f>
        <v>0</v>
      </c>
      <c r="K161" s="289" t="s">
        <v>3</v>
      </c>
      <c r="L161" s="149"/>
      <c r="M161" s="293" t="s">
        <v>3</v>
      </c>
      <c r="N161" s="294" t="s">
        <v>36</v>
      </c>
      <c r="O161" s="295">
        <v>1.1000000000000001</v>
      </c>
      <c r="P161" s="295">
        <f>O161*H161</f>
        <v>2.2000000000000002</v>
      </c>
      <c r="Q161" s="295">
        <v>1.7469999999999999E-2</v>
      </c>
      <c r="R161" s="295">
        <f>Q161*H161</f>
        <v>3.4939999999999999E-2</v>
      </c>
      <c r="S161" s="295">
        <v>0</v>
      </c>
      <c r="T161" s="296">
        <f>S161*H161</f>
        <v>0</v>
      </c>
      <c r="AR161" s="297" t="s">
        <v>256</v>
      </c>
      <c r="AT161" s="297" t="s">
        <v>187</v>
      </c>
      <c r="AU161" s="297" t="s">
        <v>75</v>
      </c>
      <c r="AY161" s="134" t="s">
        <v>185</v>
      </c>
      <c r="BE161" s="298">
        <f>IF(N161="základní",J161,0)</f>
        <v>0</v>
      </c>
      <c r="BF161" s="298">
        <f>IF(N161="snížená",J161,0)</f>
        <v>0</v>
      </c>
      <c r="BG161" s="298">
        <f>IF(N161="zákl. přenesená",J161,0)</f>
        <v>0</v>
      </c>
      <c r="BH161" s="298">
        <f>IF(N161="sníž. přenesená",J161,0)</f>
        <v>0</v>
      </c>
      <c r="BI161" s="298">
        <f>IF(N161="nulová",J161,0)</f>
        <v>0</v>
      </c>
      <c r="BJ161" s="134" t="s">
        <v>73</v>
      </c>
      <c r="BK161" s="298">
        <f>ROUND(I161*H161,2)</f>
        <v>0</v>
      </c>
      <c r="BL161" s="134" t="s">
        <v>256</v>
      </c>
      <c r="BM161" s="297" t="s">
        <v>686</v>
      </c>
    </row>
    <row r="162" spans="2:65" s="150" customFormat="1" ht="33" customHeight="1">
      <c r="B162" s="149"/>
      <c r="C162" s="287" t="s">
        <v>290</v>
      </c>
      <c r="D162" s="287" t="s">
        <v>187</v>
      </c>
      <c r="E162" s="288" t="s">
        <v>1042</v>
      </c>
      <c r="F162" s="289" t="s">
        <v>1039</v>
      </c>
      <c r="G162" s="290" t="s">
        <v>269</v>
      </c>
      <c r="H162" s="291">
        <v>4</v>
      </c>
      <c r="I162" s="128"/>
      <c r="J162" s="292">
        <f>ROUND(I162*H162,2)</f>
        <v>0</v>
      </c>
      <c r="K162" s="289" t="s">
        <v>3</v>
      </c>
      <c r="L162" s="149"/>
      <c r="M162" s="293" t="s">
        <v>3</v>
      </c>
      <c r="N162" s="294" t="s">
        <v>36</v>
      </c>
      <c r="O162" s="295">
        <v>1.1000000000000001</v>
      </c>
      <c r="P162" s="295">
        <f>O162*H162</f>
        <v>4.4000000000000004</v>
      </c>
      <c r="Q162" s="295">
        <v>1.5469999999999999E-2</v>
      </c>
      <c r="R162" s="295">
        <f>Q162*H162</f>
        <v>6.1879999999999998E-2</v>
      </c>
      <c r="S162" s="295">
        <v>0</v>
      </c>
      <c r="T162" s="296">
        <f>S162*H162</f>
        <v>0</v>
      </c>
      <c r="AR162" s="297" t="s">
        <v>256</v>
      </c>
      <c r="AT162" s="297" t="s">
        <v>187</v>
      </c>
      <c r="AU162" s="297" t="s">
        <v>75</v>
      </c>
      <c r="AY162" s="134" t="s">
        <v>185</v>
      </c>
      <c r="BE162" s="298">
        <f>IF(N162="základní",J162,0)</f>
        <v>0</v>
      </c>
      <c r="BF162" s="298">
        <f>IF(N162="snížená",J162,0)</f>
        <v>0</v>
      </c>
      <c r="BG162" s="298">
        <f>IF(N162="zákl. přenesená",J162,0)</f>
        <v>0</v>
      </c>
      <c r="BH162" s="298">
        <f>IF(N162="sníž. přenesená",J162,0)</f>
        <v>0</v>
      </c>
      <c r="BI162" s="298">
        <f>IF(N162="nulová",J162,0)</f>
        <v>0</v>
      </c>
      <c r="BJ162" s="134" t="s">
        <v>73</v>
      </c>
      <c r="BK162" s="298">
        <f>ROUND(I162*H162,2)</f>
        <v>0</v>
      </c>
      <c r="BL162" s="134" t="s">
        <v>256</v>
      </c>
      <c r="BM162" s="297" t="s">
        <v>687</v>
      </c>
    </row>
    <row r="163" spans="2:65" s="150" customFormat="1" ht="21.75" customHeight="1">
      <c r="B163" s="149"/>
      <c r="C163" s="287" t="s">
        <v>8</v>
      </c>
      <c r="D163" s="287" t="s">
        <v>187</v>
      </c>
      <c r="E163" s="288" t="s">
        <v>292</v>
      </c>
      <c r="F163" s="289" t="s">
        <v>293</v>
      </c>
      <c r="G163" s="290" t="s">
        <v>269</v>
      </c>
      <c r="H163" s="291">
        <v>2</v>
      </c>
      <c r="I163" s="128"/>
      <c r="J163" s="292">
        <f>ROUND(I163*H163,2)</f>
        <v>0</v>
      </c>
      <c r="K163" s="289" t="s">
        <v>191</v>
      </c>
      <c r="L163" s="149"/>
      <c r="M163" s="293" t="s">
        <v>3</v>
      </c>
      <c r="N163" s="294" t="s">
        <v>36</v>
      </c>
      <c r="O163" s="295">
        <v>2.54</v>
      </c>
      <c r="P163" s="295">
        <f>O163*H163</f>
        <v>5.08</v>
      </c>
      <c r="Q163" s="295">
        <v>1.4970000000000001E-2</v>
      </c>
      <c r="R163" s="295">
        <f>Q163*H163</f>
        <v>2.9940000000000001E-2</v>
      </c>
      <c r="S163" s="295">
        <v>0</v>
      </c>
      <c r="T163" s="296">
        <f>S163*H163</f>
        <v>0</v>
      </c>
      <c r="AR163" s="297" t="s">
        <v>256</v>
      </c>
      <c r="AT163" s="297" t="s">
        <v>187</v>
      </c>
      <c r="AU163" s="297" t="s">
        <v>75</v>
      </c>
      <c r="AY163" s="134" t="s">
        <v>185</v>
      </c>
      <c r="BE163" s="298">
        <f>IF(N163="základní",J163,0)</f>
        <v>0</v>
      </c>
      <c r="BF163" s="298">
        <f>IF(N163="snížená",J163,0)</f>
        <v>0</v>
      </c>
      <c r="BG163" s="298">
        <f>IF(N163="zákl. přenesená",J163,0)</f>
        <v>0</v>
      </c>
      <c r="BH163" s="298">
        <f>IF(N163="sníž. přenesená",J163,0)</f>
        <v>0</v>
      </c>
      <c r="BI163" s="298">
        <f>IF(N163="nulová",J163,0)</f>
        <v>0</v>
      </c>
      <c r="BJ163" s="134" t="s">
        <v>73</v>
      </c>
      <c r="BK163" s="298">
        <f>ROUND(I163*H163,2)</f>
        <v>0</v>
      </c>
      <c r="BL163" s="134" t="s">
        <v>256</v>
      </c>
      <c r="BM163" s="297" t="s">
        <v>688</v>
      </c>
    </row>
    <row r="164" spans="2:65" s="150" customFormat="1">
      <c r="B164" s="149"/>
      <c r="D164" s="299" t="s">
        <v>194</v>
      </c>
      <c r="F164" s="300" t="s">
        <v>295</v>
      </c>
      <c r="L164" s="149"/>
      <c r="M164" s="301"/>
      <c r="T164" s="190"/>
      <c r="AT164" s="134" t="s">
        <v>194</v>
      </c>
      <c r="AU164" s="134" t="s">
        <v>75</v>
      </c>
    </row>
    <row r="165" spans="2:65" s="150" customFormat="1" ht="37.799999999999997" customHeight="1">
      <c r="B165" s="149"/>
      <c r="C165" s="287" t="s">
        <v>296</v>
      </c>
      <c r="D165" s="287" t="s">
        <v>187</v>
      </c>
      <c r="E165" s="288" t="s">
        <v>297</v>
      </c>
      <c r="F165" s="289" t="s">
        <v>298</v>
      </c>
      <c r="G165" s="290" t="s">
        <v>269</v>
      </c>
      <c r="H165" s="291">
        <v>2</v>
      </c>
      <c r="I165" s="128"/>
      <c r="J165" s="292">
        <f>ROUND(I165*H165,2)</f>
        <v>0</v>
      </c>
      <c r="K165" s="289" t="s">
        <v>191</v>
      </c>
      <c r="L165" s="149"/>
      <c r="M165" s="293" t="s">
        <v>3</v>
      </c>
      <c r="N165" s="294" t="s">
        <v>36</v>
      </c>
      <c r="O165" s="295">
        <v>2.88</v>
      </c>
      <c r="P165" s="295">
        <f>O165*H165</f>
        <v>5.76</v>
      </c>
      <c r="Q165" s="295">
        <v>2.01E-2</v>
      </c>
      <c r="R165" s="295">
        <f>Q165*H165</f>
        <v>4.02E-2</v>
      </c>
      <c r="S165" s="295">
        <v>0</v>
      </c>
      <c r="T165" s="296">
        <f>S165*H165</f>
        <v>0</v>
      </c>
      <c r="AR165" s="297" t="s">
        <v>256</v>
      </c>
      <c r="AT165" s="297" t="s">
        <v>187</v>
      </c>
      <c r="AU165" s="297" t="s">
        <v>75</v>
      </c>
      <c r="AY165" s="134" t="s">
        <v>185</v>
      </c>
      <c r="BE165" s="298">
        <f>IF(N165="základní",J165,0)</f>
        <v>0</v>
      </c>
      <c r="BF165" s="298">
        <f>IF(N165="snížená",J165,0)</f>
        <v>0</v>
      </c>
      <c r="BG165" s="298">
        <f>IF(N165="zákl. přenesená",J165,0)</f>
        <v>0</v>
      </c>
      <c r="BH165" s="298">
        <f>IF(N165="sníž. přenesená",J165,0)</f>
        <v>0</v>
      </c>
      <c r="BI165" s="298">
        <f>IF(N165="nulová",J165,0)</f>
        <v>0</v>
      </c>
      <c r="BJ165" s="134" t="s">
        <v>73</v>
      </c>
      <c r="BK165" s="298">
        <f>ROUND(I165*H165,2)</f>
        <v>0</v>
      </c>
      <c r="BL165" s="134" t="s">
        <v>256</v>
      </c>
      <c r="BM165" s="297" t="s">
        <v>689</v>
      </c>
    </row>
    <row r="166" spans="2:65" s="150" customFormat="1">
      <c r="B166" s="149"/>
      <c r="D166" s="299" t="s">
        <v>194</v>
      </c>
      <c r="F166" s="300" t="s">
        <v>300</v>
      </c>
      <c r="L166" s="149"/>
      <c r="M166" s="301"/>
      <c r="T166" s="190"/>
      <c r="AT166" s="134" t="s">
        <v>194</v>
      </c>
      <c r="AU166" s="134" t="s">
        <v>75</v>
      </c>
    </row>
    <row r="167" spans="2:65" s="150" customFormat="1" ht="33" customHeight="1">
      <c r="B167" s="149"/>
      <c r="C167" s="287" t="s">
        <v>301</v>
      </c>
      <c r="D167" s="287" t="s">
        <v>187</v>
      </c>
      <c r="E167" s="288" t="s">
        <v>1043</v>
      </c>
      <c r="F167" s="289" t="s">
        <v>1035</v>
      </c>
      <c r="G167" s="290" t="s">
        <v>269</v>
      </c>
      <c r="H167" s="291">
        <v>1</v>
      </c>
      <c r="I167" s="128"/>
      <c r="J167" s="292">
        <f>ROUND(I167*H167,2)</f>
        <v>0</v>
      </c>
      <c r="K167" s="289" t="s">
        <v>3</v>
      </c>
      <c r="L167" s="149"/>
      <c r="M167" s="293" t="s">
        <v>3</v>
      </c>
      <c r="N167" s="294" t="s">
        <v>36</v>
      </c>
      <c r="O167" s="295">
        <v>1.5</v>
      </c>
      <c r="P167" s="295">
        <f>O167*H167</f>
        <v>1.5</v>
      </c>
      <c r="Q167" s="295">
        <v>1.525E-2</v>
      </c>
      <c r="R167" s="295">
        <f>Q167*H167</f>
        <v>1.525E-2</v>
      </c>
      <c r="S167" s="295">
        <v>0</v>
      </c>
      <c r="T167" s="296">
        <f>S167*H167</f>
        <v>0</v>
      </c>
      <c r="AR167" s="297" t="s">
        <v>192</v>
      </c>
      <c r="AT167" s="297" t="s">
        <v>187</v>
      </c>
      <c r="AU167" s="297" t="s">
        <v>75</v>
      </c>
      <c r="AY167" s="134" t="s">
        <v>185</v>
      </c>
      <c r="BE167" s="298">
        <f>IF(N167="základní",J167,0)</f>
        <v>0</v>
      </c>
      <c r="BF167" s="298">
        <f>IF(N167="snížená",J167,0)</f>
        <v>0</v>
      </c>
      <c r="BG167" s="298">
        <f>IF(N167="zákl. přenesená",J167,0)</f>
        <v>0</v>
      </c>
      <c r="BH167" s="298">
        <f>IF(N167="sníž. přenesená",J167,0)</f>
        <v>0</v>
      </c>
      <c r="BI167" s="298">
        <f>IF(N167="nulová",J167,0)</f>
        <v>0</v>
      </c>
      <c r="BJ167" s="134" t="s">
        <v>73</v>
      </c>
      <c r="BK167" s="298">
        <f>ROUND(I167*H167,2)</f>
        <v>0</v>
      </c>
      <c r="BL167" s="134" t="s">
        <v>192</v>
      </c>
      <c r="BM167" s="297" t="s">
        <v>690</v>
      </c>
    </row>
    <row r="168" spans="2:65" s="150" customFormat="1" ht="24.15" customHeight="1">
      <c r="B168" s="149"/>
      <c r="C168" s="287" t="s">
        <v>303</v>
      </c>
      <c r="D168" s="287" t="s">
        <v>187</v>
      </c>
      <c r="E168" s="288" t="s">
        <v>1044</v>
      </c>
      <c r="F168" s="289" t="s">
        <v>1036</v>
      </c>
      <c r="G168" s="290" t="s">
        <v>269</v>
      </c>
      <c r="H168" s="291">
        <v>1</v>
      </c>
      <c r="I168" s="128"/>
      <c r="J168" s="292">
        <f>ROUND(I168*H168,2)</f>
        <v>0</v>
      </c>
      <c r="K168" s="289" t="s">
        <v>3</v>
      </c>
      <c r="L168" s="149"/>
      <c r="M168" s="293" t="s">
        <v>3</v>
      </c>
      <c r="N168" s="294" t="s">
        <v>36</v>
      </c>
      <c r="O168" s="295">
        <v>2.5470000000000002</v>
      </c>
      <c r="P168" s="295">
        <f>O168*H168</f>
        <v>2.5470000000000002</v>
      </c>
      <c r="Q168" s="295">
        <v>6.3339999999999994E-2</v>
      </c>
      <c r="R168" s="295">
        <f>Q168*H168</f>
        <v>6.3339999999999994E-2</v>
      </c>
      <c r="S168" s="295">
        <v>0</v>
      </c>
      <c r="T168" s="296">
        <f>S168*H168</f>
        <v>0</v>
      </c>
      <c r="AR168" s="297" t="s">
        <v>256</v>
      </c>
      <c r="AT168" s="297" t="s">
        <v>187</v>
      </c>
      <c r="AU168" s="297" t="s">
        <v>75</v>
      </c>
      <c r="AY168" s="134" t="s">
        <v>185</v>
      </c>
      <c r="BE168" s="298">
        <f>IF(N168="základní",J168,0)</f>
        <v>0</v>
      </c>
      <c r="BF168" s="298">
        <f>IF(N168="snížená",J168,0)</f>
        <v>0</v>
      </c>
      <c r="BG168" s="298">
        <f>IF(N168="zákl. přenesená",J168,0)</f>
        <v>0</v>
      </c>
      <c r="BH168" s="298">
        <f>IF(N168="sníž. přenesená",J168,0)</f>
        <v>0</v>
      </c>
      <c r="BI168" s="298">
        <f>IF(N168="nulová",J168,0)</f>
        <v>0</v>
      </c>
      <c r="BJ168" s="134" t="s">
        <v>73</v>
      </c>
      <c r="BK168" s="298">
        <f>ROUND(I168*H168,2)</f>
        <v>0</v>
      </c>
      <c r="BL168" s="134" t="s">
        <v>256</v>
      </c>
      <c r="BM168" s="297" t="s">
        <v>691</v>
      </c>
    </row>
    <row r="169" spans="2:65" s="150" customFormat="1" ht="49.05" customHeight="1">
      <c r="B169" s="149"/>
      <c r="C169" s="287" t="s">
        <v>305</v>
      </c>
      <c r="D169" s="287" t="s">
        <v>187</v>
      </c>
      <c r="E169" s="288" t="s">
        <v>306</v>
      </c>
      <c r="F169" s="289" t="s">
        <v>307</v>
      </c>
      <c r="G169" s="290" t="s">
        <v>232</v>
      </c>
      <c r="H169" s="291">
        <v>1.5</v>
      </c>
      <c r="I169" s="128"/>
      <c r="J169" s="292">
        <f>ROUND(I169*H169,2)</f>
        <v>0</v>
      </c>
      <c r="K169" s="289" t="s">
        <v>191</v>
      </c>
      <c r="L169" s="149"/>
      <c r="M169" s="293" t="s">
        <v>3</v>
      </c>
      <c r="N169" s="294" t="s">
        <v>36</v>
      </c>
      <c r="O169" s="295">
        <v>0.98599999999999999</v>
      </c>
      <c r="P169" s="295">
        <f>O169*H169</f>
        <v>1.4790000000000001</v>
      </c>
      <c r="Q169" s="295">
        <v>0</v>
      </c>
      <c r="R169" s="295">
        <f>Q169*H169</f>
        <v>0</v>
      </c>
      <c r="S169" s="295">
        <v>0</v>
      </c>
      <c r="T169" s="296">
        <f>S169*H169</f>
        <v>0</v>
      </c>
      <c r="AR169" s="297" t="s">
        <v>256</v>
      </c>
      <c r="AT169" s="297" t="s">
        <v>187</v>
      </c>
      <c r="AU169" s="297" t="s">
        <v>75</v>
      </c>
      <c r="AY169" s="134" t="s">
        <v>185</v>
      </c>
      <c r="BE169" s="298">
        <f>IF(N169="základní",J169,0)</f>
        <v>0</v>
      </c>
      <c r="BF169" s="298">
        <f>IF(N169="snížená",J169,0)</f>
        <v>0</v>
      </c>
      <c r="BG169" s="298">
        <f>IF(N169="zákl. přenesená",J169,0)</f>
        <v>0</v>
      </c>
      <c r="BH169" s="298">
        <f>IF(N169="sníž. přenesená",J169,0)</f>
        <v>0</v>
      </c>
      <c r="BI169" s="298">
        <f>IF(N169="nulová",J169,0)</f>
        <v>0</v>
      </c>
      <c r="BJ169" s="134" t="s">
        <v>73</v>
      </c>
      <c r="BK169" s="298">
        <f>ROUND(I169*H169,2)</f>
        <v>0</v>
      </c>
      <c r="BL169" s="134" t="s">
        <v>256</v>
      </c>
      <c r="BM169" s="297" t="s">
        <v>692</v>
      </c>
    </row>
    <row r="170" spans="2:65" s="150" customFormat="1">
      <c r="B170" s="149"/>
      <c r="D170" s="299" t="s">
        <v>194</v>
      </c>
      <c r="F170" s="300" t="s">
        <v>309</v>
      </c>
      <c r="L170" s="149"/>
      <c r="M170" s="301"/>
      <c r="T170" s="190"/>
      <c r="AT170" s="134" t="s">
        <v>194</v>
      </c>
      <c r="AU170" s="134" t="s">
        <v>75</v>
      </c>
    </row>
    <row r="171" spans="2:65" s="276" customFormat="1" ht="22.8" customHeight="1">
      <c r="B171" s="275"/>
      <c r="D171" s="277" t="s">
        <v>64</v>
      </c>
      <c r="E171" s="285" t="s">
        <v>312</v>
      </c>
      <c r="F171" s="285" t="s">
        <v>313</v>
      </c>
      <c r="J171" s="286">
        <f>BK171</f>
        <v>0</v>
      </c>
      <c r="L171" s="275"/>
      <c r="M171" s="280"/>
      <c r="P171" s="281">
        <f>SUM(P172:P181)</f>
        <v>54.164514000000004</v>
      </c>
      <c r="R171" s="281">
        <f>SUM(R172:R181)</f>
        <v>1.3511542599999999</v>
      </c>
      <c r="T171" s="282">
        <f>SUM(T172:T181)</f>
        <v>0</v>
      </c>
      <c r="AR171" s="277" t="s">
        <v>75</v>
      </c>
      <c r="AT171" s="283" t="s">
        <v>64</v>
      </c>
      <c r="AU171" s="283" t="s">
        <v>73</v>
      </c>
      <c r="AY171" s="277" t="s">
        <v>185</v>
      </c>
      <c r="BK171" s="284">
        <f>SUM(BK172:BK181)</f>
        <v>0</v>
      </c>
    </row>
    <row r="172" spans="2:65" s="150" customFormat="1" ht="33" customHeight="1">
      <c r="B172" s="149"/>
      <c r="C172" s="287" t="s">
        <v>310</v>
      </c>
      <c r="D172" s="287" t="s">
        <v>187</v>
      </c>
      <c r="E172" s="288" t="s">
        <v>1045</v>
      </c>
      <c r="F172" s="289" t="s">
        <v>315</v>
      </c>
      <c r="G172" s="290" t="s">
        <v>224</v>
      </c>
      <c r="H172" s="291">
        <v>50.283999999999999</v>
      </c>
      <c r="I172" s="128"/>
      <c r="J172" s="292">
        <f>ROUND(I172*H172,2)</f>
        <v>0</v>
      </c>
      <c r="K172" s="289" t="s">
        <v>3</v>
      </c>
      <c r="L172" s="149"/>
      <c r="M172" s="293" t="s">
        <v>3</v>
      </c>
      <c r="N172" s="294" t="s">
        <v>36</v>
      </c>
      <c r="O172" s="295">
        <v>0.999</v>
      </c>
      <c r="P172" s="295">
        <f>O172*H172</f>
        <v>50.233716000000001</v>
      </c>
      <c r="Q172" s="295">
        <v>2.6190000000000001E-2</v>
      </c>
      <c r="R172" s="295">
        <f>Q172*H172</f>
        <v>1.31693796</v>
      </c>
      <c r="S172" s="295">
        <v>0</v>
      </c>
      <c r="T172" s="296">
        <f>S172*H172</f>
        <v>0</v>
      </c>
      <c r="AR172" s="297" t="s">
        <v>256</v>
      </c>
      <c r="AT172" s="297" t="s">
        <v>187</v>
      </c>
      <c r="AU172" s="297" t="s">
        <v>75</v>
      </c>
      <c r="AY172" s="134" t="s">
        <v>185</v>
      </c>
      <c r="BE172" s="298">
        <f>IF(N172="základní",J172,0)</f>
        <v>0</v>
      </c>
      <c r="BF172" s="298">
        <f>IF(N172="snížená",J172,0)</f>
        <v>0</v>
      </c>
      <c r="BG172" s="298">
        <f>IF(N172="zákl. přenesená",J172,0)</f>
        <v>0</v>
      </c>
      <c r="BH172" s="298">
        <f>IF(N172="sníž. přenesená",J172,0)</f>
        <v>0</v>
      </c>
      <c r="BI172" s="298">
        <f>IF(N172="nulová",J172,0)</f>
        <v>0</v>
      </c>
      <c r="BJ172" s="134" t="s">
        <v>73</v>
      </c>
      <c r="BK172" s="298">
        <f>ROUND(I172*H172,2)</f>
        <v>0</v>
      </c>
      <c r="BL172" s="134" t="s">
        <v>256</v>
      </c>
      <c r="BM172" s="297" t="s">
        <v>693</v>
      </c>
    </row>
    <row r="173" spans="2:65" s="303" customFormat="1">
      <c r="B173" s="302"/>
      <c r="D173" s="304" t="s">
        <v>196</v>
      </c>
      <c r="E173" s="305" t="s">
        <v>3</v>
      </c>
      <c r="F173" s="306" t="s">
        <v>197</v>
      </c>
      <c r="H173" s="305" t="s">
        <v>3</v>
      </c>
      <c r="L173" s="302"/>
      <c r="M173" s="307"/>
      <c r="T173" s="308"/>
      <c r="AT173" s="305" t="s">
        <v>196</v>
      </c>
      <c r="AU173" s="305" t="s">
        <v>75</v>
      </c>
      <c r="AV173" s="303" t="s">
        <v>73</v>
      </c>
      <c r="AW173" s="303" t="s">
        <v>27</v>
      </c>
      <c r="AX173" s="303" t="s">
        <v>65</v>
      </c>
      <c r="AY173" s="305" t="s">
        <v>185</v>
      </c>
    </row>
    <row r="174" spans="2:65" s="303" customFormat="1">
      <c r="B174" s="302"/>
      <c r="D174" s="304" t="s">
        <v>196</v>
      </c>
      <c r="E174" s="305" t="s">
        <v>3</v>
      </c>
      <c r="F174" s="306" t="s">
        <v>694</v>
      </c>
      <c r="H174" s="305" t="s">
        <v>3</v>
      </c>
      <c r="L174" s="302"/>
      <c r="M174" s="307"/>
      <c r="T174" s="308"/>
      <c r="AT174" s="305" t="s">
        <v>196</v>
      </c>
      <c r="AU174" s="305" t="s">
        <v>75</v>
      </c>
      <c r="AV174" s="303" t="s">
        <v>73</v>
      </c>
      <c r="AW174" s="303" t="s">
        <v>27</v>
      </c>
      <c r="AX174" s="303" t="s">
        <v>65</v>
      </c>
      <c r="AY174" s="305" t="s">
        <v>185</v>
      </c>
    </row>
    <row r="175" spans="2:65" s="310" customFormat="1">
      <c r="B175" s="309"/>
      <c r="D175" s="304" t="s">
        <v>196</v>
      </c>
      <c r="E175" s="311" t="s">
        <v>3</v>
      </c>
      <c r="F175" s="312" t="s">
        <v>110</v>
      </c>
      <c r="H175" s="313">
        <v>50.283999999999999</v>
      </c>
      <c r="L175" s="309"/>
      <c r="M175" s="314"/>
      <c r="T175" s="315"/>
      <c r="AT175" s="316" t="s">
        <v>196</v>
      </c>
      <c r="AU175" s="316" t="s">
        <v>75</v>
      </c>
      <c r="AV175" s="310" t="s">
        <v>75</v>
      </c>
      <c r="AW175" s="310" t="s">
        <v>27</v>
      </c>
      <c r="AX175" s="310" t="s">
        <v>73</v>
      </c>
      <c r="AY175" s="316" t="s">
        <v>185</v>
      </c>
    </row>
    <row r="176" spans="2:65" s="150" customFormat="1" ht="33" customHeight="1">
      <c r="B176" s="149"/>
      <c r="C176" s="287" t="s">
        <v>311</v>
      </c>
      <c r="D176" s="287" t="s">
        <v>187</v>
      </c>
      <c r="E176" s="288" t="s">
        <v>1046</v>
      </c>
      <c r="F176" s="289" t="s">
        <v>319</v>
      </c>
      <c r="G176" s="290" t="s">
        <v>224</v>
      </c>
      <c r="H176" s="291">
        <v>2.6019999999999999</v>
      </c>
      <c r="I176" s="128"/>
      <c r="J176" s="292">
        <f>ROUND(I176*H176,2)</f>
        <v>0</v>
      </c>
      <c r="K176" s="289" t="s">
        <v>3</v>
      </c>
      <c r="L176" s="149"/>
      <c r="M176" s="293" t="s">
        <v>3</v>
      </c>
      <c r="N176" s="294" t="s">
        <v>36</v>
      </c>
      <c r="O176" s="295">
        <v>0.69899999999999995</v>
      </c>
      <c r="P176" s="295">
        <f>O176*H176</f>
        <v>1.8187979999999997</v>
      </c>
      <c r="Q176" s="295">
        <v>1.315E-2</v>
      </c>
      <c r="R176" s="295">
        <f>Q176*H176</f>
        <v>3.4216299999999998E-2</v>
      </c>
      <c r="S176" s="295">
        <v>0</v>
      </c>
      <c r="T176" s="296">
        <f>S176*H176</f>
        <v>0</v>
      </c>
      <c r="AR176" s="297" t="s">
        <v>256</v>
      </c>
      <c r="AT176" s="297" t="s">
        <v>187</v>
      </c>
      <c r="AU176" s="297" t="s">
        <v>75</v>
      </c>
      <c r="AY176" s="134" t="s">
        <v>185</v>
      </c>
      <c r="BE176" s="298">
        <f>IF(N176="základní",J176,0)</f>
        <v>0</v>
      </c>
      <c r="BF176" s="298">
        <f>IF(N176="snížená",J176,0)</f>
        <v>0</v>
      </c>
      <c r="BG176" s="298">
        <f>IF(N176="zákl. přenesená",J176,0)</f>
        <v>0</v>
      </c>
      <c r="BH176" s="298">
        <f>IF(N176="sníž. přenesená",J176,0)</f>
        <v>0</v>
      </c>
      <c r="BI176" s="298">
        <f>IF(N176="nulová",J176,0)</f>
        <v>0</v>
      </c>
      <c r="BJ176" s="134" t="s">
        <v>73</v>
      </c>
      <c r="BK176" s="298">
        <f>ROUND(I176*H176,2)</f>
        <v>0</v>
      </c>
      <c r="BL176" s="134" t="s">
        <v>256</v>
      </c>
      <c r="BM176" s="297" t="s">
        <v>695</v>
      </c>
    </row>
    <row r="177" spans="2:65" s="303" customFormat="1">
      <c r="B177" s="302"/>
      <c r="D177" s="304" t="s">
        <v>196</v>
      </c>
      <c r="E177" s="305" t="s">
        <v>3</v>
      </c>
      <c r="F177" s="306" t="s">
        <v>197</v>
      </c>
      <c r="H177" s="305" t="s">
        <v>3</v>
      </c>
      <c r="L177" s="302"/>
      <c r="M177" s="307"/>
      <c r="T177" s="308"/>
      <c r="AT177" s="305" t="s">
        <v>196</v>
      </c>
      <c r="AU177" s="305" t="s">
        <v>75</v>
      </c>
      <c r="AV177" s="303" t="s">
        <v>73</v>
      </c>
      <c r="AW177" s="303" t="s">
        <v>27</v>
      </c>
      <c r="AX177" s="303" t="s">
        <v>65</v>
      </c>
      <c r="AY177" s="305" t="s">
        <v>185</v>
      </c>
    </row>
    <row r="178" spans="2:65" s="303" customFormat="1">
      <c r="B178" s="302"/>
      <c r="D178" s="304" t="s">
        <v>196</v>
      </c>
      <c r="E178" s="305" t="s">
        <v>3</v>
      </c>
      <c r="F178" s="306" t="s">
        <v>696</v>
      </c>
      <c r="H178" s="305" t="s">
        <v>3</v>
      </c>
      <c r="L178" s="302"/>
      <c r="M178" s="307"/>
      <c r="T178" s="308"/>
      <c r="AT178" s="305" t="s">
        <v>196</v>
      </c>
      <c r="AU178" s="305" t="s">
        <v>75</v>
      </c>
      <c r="AV178" s="303" t="s">
        <v>73</v>
      </c>
      <c r="AW178" s="303" t="s">
        <v>27</v>
      </c>
      <c r="AX178" s="303" t="s">
        <v>65</v>
      </c>
      <c r="AY178" s="305" t="s">
        <v>185</v>
      </c>
    </row>
    <row r="179" spans="2:65" s="310" customFormat="1">
      <c r="B179" s="309"/>
      <c r="D179" s="304" t="s">
        <v>196</v>
      </c>
      <c r="E179" s="311" t="s">
        <v>3</v>
      </c>
      <c r="F179" s="312" t="s">
        <v>633</v>
      </c>
      <c r="H179" s="313">
        <v>2.6019999999999999</v>
      </c>
      <c r="L179" s="309"/>
      <c r="M179" s="314"/>
      <c r="T179" s="315"/>
      <c r="AT179" s="316" t="s">
        <v>196</v>
      </c>
      <c r="AU179" s="316" t="s">
        <v>75</v>
      </c>
      <c r="AV179" s="310" t="s">
        <v>75</v>
      </c>
      <c r="AW179" s="310" t="s">
        <v>27</v>
      </c>
      <c r="AX179" s="310" t="s">
        <v>73</v>
      </c>
      <c r="AY179" s="316" t="s">
        <v>185</v>
      </c>
    </row>
    <row r="180" spans="2:65" s="150" customFormat="1" ht="66.75" customHeight="1">
      <c r="B180" s="149"/>
      <c r="C180" s="287" t="s">
        <v>314</v>
      </c>
      <c r="D180" s="287" t="s">
        <v>187</v>
      </c>
      <c r="E180" s="288" t="s">
        <v>327</v>
      </c>
      <c r="F180" s="289" t="s">
        <v>328</v>
      </c>
      <c r="G180" s="290" t="s">
        <v>232</v>
      </c>
      <c r="H180" s="291">
        <v>1.5</v>
      </c>
      <c r="I180" s="128"/>
      <c r="J180" s="292">
        <f>ROUND(I180*H180,2)</f>
        <v>0</v>
      </c>
      <c r="K180" s="289" t="s">
        <v>191</v>
      </c>
      <c r="L180" s="149"/>
      <c r="M180" s="293" t="s">
        <v>3</v>
      </c>
      <c r="N180" s="294" t="s">
        <v>36</v>
      </c>
      <c r="O180" s="295">
        <v>1.4079999999999999</v>
      </c>
      <c r="P180" s="295">
        <f>O180*H180</f>
        <v>2.1120000000000001</v>
      </c>
      <c r="Q180" s="295">
        <v>0</v>
      </c>
      <c r="R180" s="295">
        <f>Q180*H180</f>
        <v>0</v>
      </c>
      <c r="S180" s="295">
        <v>0</v>
      </c>
      <c r="T180" s="296">
        <f>S180*H180</f>
        <v>0</v>
      </c>
      <c r="AR180" s="297" t="s">
        <v>256</v>
      </c>
      <c r="AT180" s="297" t="s">
        <v>187</v>
      </c>
      <c r="AU180" s="297" t="s">
        <v>75</v>
      </c>
      <c r="AY180" s="134" t="s">
        <v>185</v>
      </c>
      <c r="BE180" s="298">
        <f>IF(N180="základní",J180,0)</f>
        <v>0</v>
      </c>
      <c r="BF180" s="298">
        <f>IF(N180="snížená",J180,0)</f>
        <v>0</v>
      </c>
      <c r="BG180" s="298">
        <f>IF(N180="zákl. přenesená",J180,0)</f>
        <v>0</v>
      </c>
      <c r="BH180" s="298">
        <f>IF(N180="sníž. přenesená",J180,0)</f>
        <v>0</v>
      </c>
      <c r="BI180" s="298">
        <f>IF(N180="nulová",J180,0)</f>
        <v>0</v>
      </c>
      <c r="BJ180" s="134" t="s">
        <v>73</v>
      </c>
      <c r="BK180" s="298">
        <f>ROUND(I180*H180,2)</f>
        <v>0</v>
      </c>
      <c r="BL180" s="134" t="s">
        <v>256</v>
      </c>
      <c r="BM180" s="297" t="s">
        <v>697</v>
      </c>
    </row>
    <row r="181" spans="2:65" s="150" customFormat="1">
      <c r="B181" s="149"/>
      <c r="D181" s="299" t="s">
        <v>194</v>
      </c>
      <c r="F181" s="300" t="s">
        <v>330</v>
      </c>
      <c r="L181" s="149"/>
      <c r="M181" s="301"/>
      <c r="T181" s="190"/>
      <c r="AT181" s="134" t="s">
        <v>194</v>
      </c>
      <c r="AU181" s="134" t="s">
        <v>75</v>
      </c>
    </row>
    <row r="182" spans="2:65" s="276" customFormat="1" ht="22.8" customHeight="1">
      <c r="B182" s="275"/>
      <c r="D182" s="277" t="s">
        <v>64</v>
      </c>
      <c r="E182" s="285" t="s">
        <v>331</v>
      </c>
      <c r="F182" s="285" t="s">
        <v>332</v>
      </c>
      <c r="J182" s="286">
        <f>BK182</f>
        <v>0</v>
      </c>
      <c r="L182" s="275"/>
      <c r="M182" s="280"/>
      <c r="P182" s="281">
        <f>SUM(P183:P191)</f>
        <v>16.745200000000001</v>
      </c>
      <c r="R182" s="281">
        <f>SUM(R183:R191)</f>
        <v>0.10087</v>
      </c>
      <c r="T182" s="282">
        <f>SUM(T183:T191)</f>
        <v>0</v>
      </c>
      <c r="AR182" s="277" t="s">
        <v>75</v>
      </c>
      <c r="AT182" s="283" t="s">
        <v>64</v>
      </c>
      <c r="AU182" s="283" t="s">
        <v>73</v>
      </c>
      <c r="AY182" s="277" t="s">
        <v>185</v>
      </c>
      <c r="BK182" s="284">
        <f>SUM(BK183:BK191)</f>
        <v>0</v>
      </c>
    </row>
    <row r="183" spans="2:65" s="150" customFormat="1" ht="37.799999999999997" customHeight="1">
      <c r="B183" s="149"/>
      <c r="C183" s="287" t="s">
        <v>318</v>
      </c>
      <c r="D183" s="287" t="s">
        <v>187</v>
      </c>
      <c r="E183" s="288" t="s">
        <v>334</v>
      </c>
      <c r="F183" s="289" t="s">
        <v>335</v>
      </c>
      <c r="G183" s="290" t="s">
        <v>203</v>
      </c>
      <c r="H183" s="291">
        <v>5</v>
      </c>
      <c r="I183" s="128"/>
      <c r="J183" s="292">
        <f>ROUND(I183*H183,2)</f>
        <v>0</v>
      </c>
      <c r="K183" s="289" t="s">
        <v>191</v>
      </c>
      <c r="L183" s="149"/>
      <c r="M183" s="293" t="s">
        <v>3</v>
      </c>
      <c r="N183" s="294" t="s">
        <v>36</v>
      </c>
      <c r="O183" s="295">
        <v>1.6819999999999999</v>
      </c>
      <c r="P183" s="295">
        <f>O183*H183</f>
        <v>8.41</v>
      </c>
      <c r="Q183" s="295">
        <v>0</v>
      </c>
      <c r="R183" s="295">
        <f>Q183*H183</f>
        <v>0</v>
      </c>
      <c r="S183" s="295">
        <v>0</v>
      </c>
      <c r="T183" s="296">
        <f>S183*H183</f>
        <v>0</v>
      </c>
      <c r="AR183" s="297" t="s">
        <v>256</v>
      </c>
      <c r="AT183" s="297" t="s">
        <v>187</v>
      </c>
      <c r="AU183" s="297" t="s">
        <v>75</v>
      </c>
      <c r="AY183" s="134" t="s">
        <v>185</v>
      </c>
      <c r="BE183" s="298">
        <f>IF(N183="základní",J183,0)</f>
        <v>0</v>
      </c>
      <c r="BF183" s="298">
        <f>IF(N183="snížená",J183,0)</f>
        <v>0</v>
      </c>
      <c r="BG183" s="298">
        <f>IF(N183="zákl. přenesená",J183,0)</f>
        <v>0</v>
      </c>
      <c r="BH183" s="298">
        <f>IF(N183="sníž. přenesená",J183,0)</f>
        <v>0</v>
      </c>
      <c r="BI183" s="298">
        <f>IF(N183="nulová",J183,0)</f>
        <v>0</v>
      </c>
      <c r="BJ183" s="134" t="s">
        <v>73</v>
      </c>
      <c r="BK183" s="298">
        <f>ROUND(I183*H183,2)</f>
        <v>0</v>
      </c>
      <c r="BL183" s="134" t="s">
        <v>256</v>
      </c>
      <c r="BM183" s="297" t="s">
        <v>698</v>
      </c>
    </row>
    <row r="184" spans="2:65" s="150" customFormat="1">
      <c r="B184" s="149"/>
      <c r="D184" s="299" t="s">
        <v>194</v>
      </c>
      <c r="F184" s="300" t="s">
        <v>337</v>
      </c>
      <c r="L184" s="149"/>
      <c r="M184" s="301"/>
      <c r="T184" s="190"/>
      <c r="AT184" s="134" t="s">
        <v>194</v>
      </c>
      <c r="AU184" s="134" t="s">
        <v>75</v>
      </c>
    </row>
    <row r="185" spans="2:65" s="150" customFormat="1" ht="24.15" customHeight="1">
      <c r="B185" s="149"/>
      <c r="C185" s="317" t="s">
        <v>322</v>
      </c>
      <c r="D185" s="317" t="s">
        <v>206</v>
      </c>
      <c r="E185" s="318" t="s">
        <v>340</v>
      </c>
      <c r="F185" s="319" t="s">
        <v>341</v>
      </c>
      <c r="G185" s="320" t="s">
        <v>203</v>
      </c>
      <c r="H185" s="321">
        <v>5</v>
      </c>
      <c r="I185" s="129"/>
      <c r="J185" s="322">
        <f>ROUND(I185*H185,2)</f>
        <v>0</v>
      </c>
      <c r="K185" s="319" t="s">
        <v>191</v>
      </c>
      <c r="L185" s="323"/>
      <c r="M185" s="324" t="s">
        <v>3</v>
      </c>
      <c r="N185" s="325" t="s">
        <v>36</v>
      </c>
      <c r="O185" s="295">
        <v>0</v>
      </c>
      <c r="P185" s="295">
        <f>O185*H185</f>
        <v>0</v>
      </c>
      <c r="Q185" s="295">
        <v>0.02</v>
      </c>
      <c r="R185" s="295">
        <f>Q185*H185</f>
        <v>0.1</v>
      </c>
      <c r="S185" s="295">
        <v>0</v>
      </c>
      <c r="T185" s="296">
        <f>S185*H185</f>
        <v>0</v>
      </c>
      <c r="AR185" s="297" t="s">
        <v>333</v>
      </c>
      <c r="AT185" s="297" t="s">
        <v>206</v>
      </c>
      <c r="AU185" s="297" t="s">
        <v>75</v>
      </c>
      <c r="AY185" s="134" t="s">
        <v>185</v>
      </c>
      <c r="BE185" s="298">
        <f>IF(N185="základní",J185,0)</f>
        <v>0</v>
      </c>
      <c r="BF185" s="298">
        <f>IF(N185="snížená",J185,0)</f>
        <v>0</v>
      </c>
      <c r="BG185" s="298">
        <f>IF(N185="zákl. přenesená",J185,0)</f>
        <v>0</v>
      </c>
      <c r="BH185" s="298">
        <f>IF(N185="sníž. přenesená",J185,0)</f>
        <v>0</v>
      </c>
      <c r="BI185" s="298">
        <f>IF(N185="nulová",J185,0)</f>
        <v>0</v>
      </c>
      <c r="BJ185" s="134" t="s">
        <v>73</v>
      </c>
      <c r="BK185" s="298">
        <f>ROUND(I185*H185,2)</f>
        <v>0</v>
      </c>
      <c r="BL185" s="134" t="s">
        <v>256</v>
      </c>
      <c r="BM185" s="297" t="s">
        <v>699</v>
      </c>
    </row>
    <row r="186" spans="2:65" s="150" customFormat="1" ht="24.15" customHeight="1">
      <c r="B186" s="149"/>
      <c r="C186" s="287" t="s">
        <v>326</v>
      </c>
      <c r="D186" s="287" t="s">
        <v>187</v>
      </c>
      <c r="E186" s="288" t="s">
        <v>700</v>
      </c>
      <c r="F186" s="289" t="s">
        <v>701</v>
      </c>
      <c r="G186" s="290" t="s">
        <v>203</v>
      </c>
      <c r="H186" s="291">
        <v>1</v>
      </c>
      <c r="I186" s="128"/>
      <c r="J186" s="292">
        <f>ROUND(I186*H186,2)</f>
        <v>0</v>
      </c>
      <c r="K186" s="289" t="s">
        <v>191</v>
      </c>
      <c r="L186" s="149"/>
      <c r="M186" s="293" t="s">
        <v>3</v>
      </c>
      <c r="N186" s="294" t="s">
        <v>36</v>
      </c>
      <c r="O186" s="295">
        <v>7.36</v>
      </c>
      <c r="P186" s="295">
        <f>O186*H186</f>
        <v>7.36</v>
      </c>
      <c r="Q186" s="295">
        <v>8.7000000000000001E-4</v>
      </c>
      <c r="R186" s="295">
        <f>Q186*H186</f>
        <v>8.7000000000000001E-4</v>
      </c>
      <c r="S186" s="295">
        <v>0</v>
      </c>
      <c r="T186" s="296">
        <f>S186*H186</f>
        <v>0</v>
      </c>
      <c r="AR186" s="297" t="s">
        <v>256</v>
      </c>
      <c r="AT186" s="297" t="s">
        <v>187</v>
      </c>
      <c r="AU186" s="297" t="s">
        <v>75</v>
      </c>
      <c r="AY186" s="134" t="s">
        <v>185</v>
      </c>
      <c r="BE186" s="298">
        <f>IF(N186="základní",J186,0)</f>
        <v>0</v>
      </c>
      <c r="BF186" s="298">
        <f>IF(N186="snížená",J186,0)</f>
        <v>0</v>
      </c>
      <c r="BG186" s="298">
        <f>IF(N186="zákl. přenesená",J186,0)</f>
        <v>0</v>
      </c>
      <c r="BH186" s="298">
        <f>IF(N186="sníž. přenesená",J186,0)</f>
        <v>0</v>
      </c>
      <c r="BI186" s="298">
        <f>IF(N186="nulová",J186,0)</f>
        <v>0</v>
      </c>
      <c r="BJ186" s="134" t="s">
        <v>73</v>
      </c>
      <c r="BK186" s="298">
        <f>ROUND(I186*H186,2)</f>
        <v>0</v>
      </c>
      <c r="BL186" s="134" t="s">
        <v>256</v>
      </c>
      <c r="BM186" s="297" t="s">
        <v>702</v>
      </c>
    </row>
    <row r="187" spans="2:65" s="150" customFormat="1">
      <c r="B187" s="149"/>
      <c r="D187" s="299" t="s">
        <v>194</v>
      </c>
      <c r="F187" s="300" t="s">
        <v>703</v>
      </c>
      <c r="L187" s="149"/>
      <c r="M187" s="301"/>
      <c r="T187" s="190"/>
      <c r="AT187" s="134" t="s">
        <v>194</v>
      </c>
      <c r="AU187" s="134" t="s">
        <v>75</v>
      </c>
    </row>
    <row r="188" spans="2:65" s="150" customFormat="1" ht="16.5" customHeight="1">
      <c r="B188" s="149"/>
      <c r="C188" s="317" t="s">
        <v>333</v>
      </c>
      <c r="D188" s="317" t="s">
        <v>206</v>
      </c>
      <c r="E188" s="318" t="s">
        <v>704</v>
      </c>
      <c r="F188" s="319" t="s">
        <v>705</v>
      </c>
      <c r="G188" s="320" t="s">
        <v>224</v>
      </c>
      <c r="H188" s="321">
        <v>2.1</v>
      </c>
      <c r="I188" s="129"/>
      <c r="J188" s="322">
        <f>ROUND(I188*H188,2)</f>
        <v>0</v>
      </c>
      <c r="K188" s="319" t="s">
        <v>3</v>
      </c>
      <c r="L188" s="323"/>
      <c r="M188" s="324" t="s">
        <v>3</v>
      </c>
      <c r="N188" s="325" t="s">
        <v>36</v>
      </c>
      <c r="O188" s="295">
        <v>0</v>
      </c>
      <c r="P188" s="295">
        <f>O188*H188</f>
        <v>0</v>
      </c>
      <c r="Q188" s="295">
        <v>0</v>
      </c>
      <c r="R188" s="295">
        <f>Q188*H188</f>
        <v>0</v>
      </c>
      <c r="S188" s="295">
        <v>0</v>
      </c>
      <c r="T188" s="296">
        <f>S188*H188</f>
        <v>0</v>
      </c>
      <c r="AR188" s="297" t="s">
        <v>333</v>
      </c>
      <c r="AT188" s="297" t="s">
        <v>206</v>
      </c>
      <c r="AU188" s="297" t="s">
        <v>75</v>
      </c>
      <c r="AY188" s="134" t="s">
        <v>185</v>
      </c>
      <c r="BE188" s="298">
        <f>IF(N188="základní",J188,0)</f>
        <v>0</v>
      </c>
      <c r="BF188" s="298">
        <f>IF(N188="snížená",J188,0)</f>
        <v>0</v>
      </c>
      <c r="BG188" s="298">
        <f>IF(N188="zákl. přenesená",J188,0)</f>
        <v>0</v>
      </c>
      <c r="BH188" s="298">
        <f>IF(N188="sníž. přenesená",J188,0)</f>
        <v>0</v>
      </c>
      <c r="BI188" s="298">
        <f>IF(N188="nulová",J188,0)</f>
        <v>0</v>
      </c>
      <c r="BJ188" s="134" t="s">
        <v>73</v>
      </c>
      <c r="BK188" s="298">
        <f>ROUND(I188*H188,2)</f>
        <v>0</v>
      </c>
      <c r="BL188" s="134" t="s">
        <v>256</v>
      </c>
      <c r="BM188" s="297" t="s">
        <v>706</v>
      </c>
    </row>
    <row r="189" spans="2:65" s="310" customFormat="1">
      <c r="B189" s="309"/>
      <c r="D189" s="304" t="s">
        <v>196</v>
      </c>
      <c r="F189" s="311" t="s">
        <v>707</v>
      </c>
      <c r="H189" s="313">
        <v>2.1</v>
      </c>
      <c r="L189" s="309"/>
      <c r="M189" s="314"/>
      <c r="T189" s="315"/>
      <c r="AT189" s="316" t="s">
        <v>196</v>
      </c>
      <c r="AU189" s="316" t="s">
        <v>75</v>
      </c>
      <c r="AV189" s="310" t="s">
        <v>75</v>
      </c>
      <c r="AW189" s="310" t="s">
        <v>4</v>
      </c>
      <c r="AX189" s="310" t="s">
        <v>73</v>
      </c>
      <c r="AY189" s="316" t="s">
        <v>185</v>
      </c>
    </row>
    <row r="190" spans="2:65" s="150" customFormat="1" ht="49.05" customHeight="1">
      <c r="B190" s="149"/>
      <c r="C190" s="287" t="s">
        <v>339</v>
      </c>
      <c r="D190" s="287" t="s">
        <v>187</v>
      </c>
      <c r="E190" s="288" t="s">
        <v>349</v>
      </c>
      <c r="F190" s="289" t="s">
        <v>350</v>
      </c>
      <c r="G190" s="290" t="s">
        <v>232</v>
      </c>
      <c r="H190" s="291">
        <v>0.8</v>
      </c>
      <c r="I190" s="128"/>
      <c r="J190" s="292">
        <f>ROUND(I190*H190,2)</f>
        <v>0</v>
      </c>
      <c r="K190" s="289" t="s">
        <v>191</v>
      </c>
      <c r="L190" s="149"/>
      <c r="M190" s="293" t="s">
        <v>3</v>
      </c>
      <c r="N190" s="294" t="s">
        <v>36</v>
      </c>
      <c r="O190" s="295">
        <v>1.2190000000000001</v>
      </c>
      <c r="P190" s="295">
        <f>O190*H190</f>
        <v>0.97520000000000007</v>
      </c>
      <c r="Q190" s="295">
        <v>0</v>
      </c>
      <c r="R190" s="295">
        <f>Q190*H190</f>
        <v>0</v>
      </c>
      <c r="S190" s="295">
        <v>0</v>
      </c>
      <c r="T190" s="296">
        <f>S190*H190</f>
        <v>0</v>
      </c>
      <c r="AR190" s="297" t="s">
        <v>256</v>
      </c>
      <c r="AT190" s="297" t="s">
        <v>187</v>
      </c>
      <c r="AU190" s="297" t="s">
        <v>75</v>
      </c>
      <c r="AY190" s="134" t="s">
        <v>185</v>
      </c>
      <c r="BE190" s="298">
        <f>IF(N190="základní",J190,0)</f>
        <v>0</v>
      </c>
      <c r="BF190" s="298">
        <f>IF(N190="snížená",J190,0)</f>
        <v>0</v>
      </c>
      <c r="BG190" s="298">
        <f>IF(N190="zákl. přenesená",J190,0)</f>
        <v>0</v>
      </c>
      <c r="BH190" s="298">
        <f>IF(N190="sníž. přenesená",J190,0)</f>
        <v>0</v>
      </c>
      <c r="BI190" s="298">
        <f>IF(N190="nulová",J190,0)</f>
        <v>0</v>
      </c>
      <c r="BJ190" s="134" t="s">
        <v>73</v>
      </c>
      <c r="BK190" s="298">
        <f>ROUND(I190*H190,2)</f>
        <v>0</v>
      </c>
      <c r="BL190" s="134" t="s">
        <v>256</v>
      </c>
      <c r="BM190" s="297" t="s">
        <v>708</v>
      </c>
    </row>
    <row r="191" spans="2:65" s="150" customFormat="1">
      <c r="B191" s="149"/>
      <c r="D191" s="299" t="s">
        <v>194</v>
      </c>
      <c r="F191" s="300" t="s">
        <v>352</v>
      </c>
      <c r="L191" s="149"/>
      <c r="M191" s="301"/>
      <c r="T191" s="190"/>
      <c r="AT191" s="134" t="s">
        <v>194</v>
      </c>
      <c r="AU191" s="134" t="s">
        <v>75</v>
      </c>
    </row>
    <row r="192" spans="2:65" s="276" customFormat="1" ht="22.8" customHeight="1">
      <c r="B192" s="275"/>
      <c r="D192" s="277" t="s">
        <v>64</v>
      </c>
      <c r="E192" s="285" t="s">
        <v>365</v>
      </c>
      <c r="F192" s="285" t="s">
        <v>366</v>
      </c>
      <c r="J192" s="286">
        <f>BK192</f>
        <v>0</v>
      </c>
      <c r="L192" s="275"/>
      <c r="M192" s="280"/>
      <c r="P192" s="281">
        <f>SUM(P193:P219)</f>
        <v>159.75344000000001</v>
      </c>
      <c r="R192" s="281">
        <f>SUM(R193:R219)</f>
        <v>5.1281891599999998</v>
      </c>
      <c r="T192" s="282">
        <f>SUM(T193:T219)</f>
        <v>4.5773509999999993</v>
      </c>
      <c r="AR192" s="277" t="s">
        <v>75</v>
      </c>
      <c r="AT192" s="283" t="s">
        <v>64</v>
      </c>
      <c r="AU192" s="283" t="s">
        <v>73</v>
      </c>
      <c r="AY192" s="277" t="s">
        <v>185</v>
      </c>
      <c r="BK192" s="284">
        <f>SUM(BK193:BK219)</f>
        <v>0</v>
      </c>
    </row>
    <row r="193" spans="2:65" s="150" customFormat="1" ht="16.5" customHeight="1">
      <c r="B193" s="149"/>
      <c r="C193" s="287" t="s">
        <v>343</v>
      </c>
      <c r="D193" s="287" t="s">
        <v>187</v>
      </c>
      <c r="E193" s="288" t="s">
        <v>396</v>
      </c>
      <c r="F193" s="289" t="s">
        <v>397</v>
      </c>
      <c r="G193" s="290" t="s">
        <v>224</v>
      </c>
      <c r="H193" s="291">
        <v>129.66999999999999</v>
      </c>
      <c r="I193" s="128"/>
      <c r="J193" s="292">
        <f>ROUND(I193*H193,2)</f>
        <v>0</v>
      </c>
      <c r="K193" s="289" t="s">
        <v>191</v>
      </c>
      <c r="L193" s="149"/>
      <c r="M193" s="293" t="s">
        <v>3</v>
      </c>
      <c r="N193" s="294" t="s">
        <v>36</v>
      </c>
      <c r="O193" s="295">
        <v>0.23899999999999999</v>
      </c>
      <c r="P193" s="295">
        <f>O193*H193</f>
        <v>30.991129999999995</v>
      </c>
      <c r="Q193" s="295">
        <v>0</v>
      </c>
      <c r="R193" s="295">
        <f>Q193*H193</f>
        <v>0</v>
      </c>
      <c r="S193" s="295">
        <v>3.5299999999999998E-2</v>
      </c>
      <c r="T193" s="296">
        <f>S193*H193</f>
        <v>4.5773509999999993</v>
      </c>
      <c r="AR193" s="297" t="s">
        <v>256</v>
      </c>
      <c r="AT193" s="297" t="s">
        <v>187</v>
      </c>
      <c r="AU193" s="297" t="s">
        <v>75</v>
      </c>
      <c r="AY193" s="134" t="s">
        <v>185</v>
      </c>
      <c r="BE193" s="298">
        <f>IF(N193="základní",J193,0)</f>
        <v>0</v>
      </c>
      <c r="BF193" s="298">
        <f>IF(N193="snížená",J193,0)</f>
        <v>0</v>
      </c>
      <c r="BG193" s="298">
        <f>IF(N193="zákl. přenesená",J193,0)</f>
        <v>0</v>
      </c>
      <c r="BH193" s="298">
        <f>IF(N193="sníž. přenesená",J193,0)</f>
        <v>0</v>
      </c>
      <c r="BI193" s="298">
        <f>IF(N193="nulová",J193,0)</f>
        <v>0</v>
      </c>
      <c r="BJ193" s="134" t="s">
        <v>73</v>
      </c>
      <c r="BK193" s="298">
        <f>ROUND(I193*H193,2)</f>
        <v>0</v>
      </c>
      <c r="BL193" s="134" t="s">
        <v>256</v>
      </c>
      <c r="BM193" s="297" t="s">
        <v>709</v>
      </c>
    </row>
    <row r="194" spans="2:65" s="150" customFormat="1">
      <c r="B194" s="149"/>
      <c r="D194" s="299" t="s">
        <v>194</v>
      </c>
      <c r="F194" s="300" t="s">
        <v>399</v>
      </c>
      <c r="L194" s="149"/>
      <c r="M194" s="301"/>
      <c r="T194" s="190"/>
      <c r="AT194" s="134" t="s">
        <v>194</v>
      </c>
      <c r="AU194" s="134" t="s">
        <v>75</v>
      </c>
    </row>
    <row r="195" spans="2:65" s="303" customFormat="1">
      <c r="B195" s="302"/>
      <c r="D195" s="304" t="s">
        <v>196</v>
      </c>
      <c r="E195" s="305" t="s">
        <v>3</v>
      </c>
      <c r="F195" s="306" t="s">
        <v>197</v>
      </c>
      <c r="H195" s="305" t="s">
        <v>3</v>
      </c>
      <c r="L195" s="302"/>
      <c r="M195" s="307"/>
      <c r="T195" s="308"/>
      <c r="AT195" s="305" t="s">
        <v>196</v>
      </c>
      <c r="AU195" s="305" t="s">
        <v>75</v>
      </c>
      <c r="AV195" s="303" t="s">
        <v>73</v>
      </c>
      <c r="AW195" s="303" t="s">
        <v>27</v>
      </c>
      <c r="AX195" s="303" t="s">
        <v>65</v>
      </c>
      <c r="AY195" s="305" t="s">
        <v>185</v>
      </c>
    </row>
    <row r="196" spans="2:65" s="303" customFormat="1">
      <c r="B196" s="302"/>
      <c r="D196" s="304" t="s">
        <v>196</v>
      </c>
      <c r="E196" s="305" t="s">
        <v>3</v>
      </c>
      <c r="F196" s="306" t="s">
        <v>710</v>
      </c>
      <c r="H196" s="305" t="s">
        <v>3</v>
      </c>
      <c r="L196" s="302"/>
      <c r="M196" s="307"/>
      <c r="T196" s="308"/>
      <c r="AT196" s="305" t="s">
        <v>196</v>
      </c>
      <c r="AU196" s="305" t="s">
        <v>75</v>
      </c>
      <c r="AV196" s="303" t="s">
        <v>73</v>
      </c>
      <c r="AW196" s="303" t="s">
        <v>27</v>
      </c>
      <c r="AX196" s="303" t="s">
        <v>65</v>
      </c>
      <c r="AY196" s="305" t="s">
        <v>185</v>
      </c>
    </row>
    <row r="197" spans="2:65" s="310" customFormat="1">
      <c r="B197" s="309"/>
      <c r="D197" s="304" t="s">
        <v>196</v>
      </c>
      <c r="E197" s="311" t="s">
        <v>3</v>
      </c>
      <c r="F197" s="312" t="s">
        <v>617</v>
      </c>
      <c r="H197" s="313">
        <v>129.66999999999999</v>
      </c>
      <c r="L197" s="309"/>
      <c r="M197" s="314"/>
      <c r="T197" s="315"/>
      <c r="AT197" s="316" t="s">
        <v>196</v>
      </c>
      <c r="AU197" s="316" t="s">
        <v>75</v>
      </c>
      <c r="AV197" s="310" t="s">
        <v>75</v>
      </c>
      <c r="AW197" s="310" t="s">
        <v>27</v>
      </c>
      <c r="AX197" s="310" t="s">
        <v>73</v>
      </c>
      <c r="AY197" s="316" t="s">
        <v>185</v>
      </c>
    </row>
    <row r="198" spans="2:65" s="150" customFormat="1" ht="24.15" customHeight="1">
      <c r="B198" s="149"/>
      <c r="C198" s="287" t="s">
        <v>348</v>
      </c>
      <c r="D198" s="287" t="s">
        <v>187</v>
      </c>
      <c r="E198" s="288" t="s">
        <v>368</v>
      </c>
      <c r="F198" s="289" t="s">
        <v>369</v>
      </c>
      <c r="G198" s="290" t="s">
        <v>224</v>
      </c>
      <c r="H198" s="291">
        <v>129.66999999999999</v>
      </c>
      <c r="I198" s="128"/>
      <c r="J198" s="292">
        <f>ROUND(I198*H198,2)</f>
        <v>0</v>
      </c>
      <c r="K198" s="289" t="s">
        <v>191</v>
      </c>
      <c r="L198" s="149"/>
      <c r="M198" s="293" t="s">
        <v>3</v>
      </c>
      <c r="N198" s="294" t="s">
        <v>36</v>
      </c>
      <c r="O198" s="295">
        <v>2.4E-2</v>
      </c>
      <c r="P198" s="295">
        <f>O198*H198</f>
        <v>3.1120799999999997</v>
      </c>
      <c r="Q198" s="295">
        <v>0</v>
      </c>
      <c r="R198" s="295">
        <f>Q198*H198</f>
        <v>0</v>
      </c>
      <c r="S198" s="295">
        <v>0</v>
      </c>
      <c r="T198" s="296">
        <f>S198*H198</f>
        <v>0</v>
      </c>
      <c r="AR198" s="297" t="s">
        <v>256</v>
      </c>
      <c r="AT198" s="297" t="s">
        <v>187</v>
      </c>
      <c r="AU198" s="297" t="s">
        <v>75</v>
      </c>
      <c r="AY198" s="134" t="s">
        <v>185</v>
      </c>
      <c r="BE198" s="298">
        <f>IF(N198="základní",J198,0)</f>
        <v>0</v>
      </c>
      <c r="BF198" s="298">
        <f>IF(N198="snížená",J198,0)</f>
        <v>0</v>
      </c>
      <c r="BG198" s="298">
        <f>IF(N198="zákl. přenesená",J198,0)</f>
        <v>0</v>
      </c>
      <c r="BH198" s="298">
        <f>IF(N198="sníž. přenesená",J198,0)</f>
        <v>0</v>
      </c>
      <c r="BI198" s="298">
        <f>IF(N198="nulová",J198,0)</f>
        <v>0</v>
      </c>
      <c r="BJ198" s="134" t="s">
        <v>73</v>
      </c>
      <c r="BK198" s="298">
        <f>ROUND(I198*H198,2)</f>
        <v>0</v>
      </c>
      <c r="BL198" s="134" t="s">
        <v>256</v>
      </c>
      <c r="BM198" s="297" t="s">
        <v>711</v>
      </c>
    </row>
    <row r="199" spans="2:65" s="150" customFormat="1">
      <c r="B199" s="149"/>
      <c r="D199" s="299" t="s">
        <v>194</v>
      </c>
      <c r="F199" s="300" t="s">
        <v>371</v>
      </c>
      <c r="L199" s="149"/>
      <c r="M199" s="301"/>
      <c r="T199" s="190"/>
      <c r="AT199" s="134" t="s">
        <v>194</v>
      </c>
      <c r="AU199" s="134" t="s">
        <v>75</v>
      </c>
    </row>
    <row r="200" spans="2:65" s="303" customFormat="1">
      <c r="B200" s="302"/>
      <c r="D200" s="304" t="s">
        <v>196</v>
      </c>
      <c r="E200" s="305" t="s">
        <v>3</v>
      </c>
      <c r="F200" s="306" t="s">
        <v>197</v>
      </c>
      <c r="H200" s="305" t="s">
        <v>3</v>
      </c>
      <c r="L200" s="302"/>
      <c r="M200" s="307"/>
      <c r="T200" s="308"/>
      <c r="AT200" s="305" t="s">
        <v>196</v>
      </c>
      <c r="AU200" s="305" t="s">
        <v>75</v>
      </c>
      <c r="AV200" s="303" t="s">
        <v>73</v>
      </c>
      <c r="AW200" s="303" t="s">
        <v>27</v>
      </c>
      <c r="AX200" s="303" t="s">
        <v>65</v>
      </c>
      <c r="AY200" s="305" t="s">
        <v>185</v>
      </c>
    </row>
    <row r="201" spans="2:65" s="303" customFormat="1">
      <c r="B201" s="302"/>
      <c r="D201" s="304" t="s">
        <v>196</v>
      </c>
      <c r="E201" s="305" t="s">
        <v>3</v>
      </c>
      <c r="F201" s="306" t="s">
        <v>710</v>
      </c>
      <c r="H201" s="305" t="s">
        <v>3</v>
      </c>
      <c r="L201" s="302"/>
      <c r="M201" s="307"/>
      <c r="T201" s="308"/>
      <c r="AT201" s="305" t="s">
        <v>196</v>
      </c>
      <c r="AU201" s="305" t="s">
        <v>75</v>
      </c>
      <c r="AV201" s="303" t="s">
        <v>73</v>
      </c>
      <c r="AW201" s="303" t="s">
        <v>27</v>
      </c>
      <c r="AX201" s="303" t="s">
        <v>65</v>
      </c>
      <c r="AY201" s="305" t="s">
        <v>185</v>
      </c>
    </row>
    <row r="202" spans="2:65" s="310" customFormat="1">
      <c r="B202" s="309"/>
      <c r="D202" s="304" t="s">
        <v>196</v>
      </c>
      <c r="E202" s="311" t="s">
        <v>3</v>
      </c>
      <c r="F202" s="312" t="s">
        <v>617</v>
      </c>
      <c r="H202" s="313">
        <v>129.66999999999999</v>
      </c>
      <c r="L202" s="309"/>
      <c r="M202" s="314"/>
      <c r="T202" s="315"/>
      <c r="AT202" s="316" t="s">
        <v>196</v>
      </c>
      <c r="AU202" s="316" t="s">
        <v>75</v>
      </c>
      <c r="AV202" s="310" t="s">
        <v>75</v>
      </c>
      <c r="AW202" s="310" t="s">
        <v>27</v>
      </c>
      <c r="AX202" s="310" t="s">
        <v>73</v>
      </c>
      <c r="AY202" s="316" t="s">
        <v>185</v>
      </c>
    </row>
    <row r="203" spans="2:65" s="150" customFormat="1" ht="24.15" customHeight="1">
      <c r="B203" s="149"/>
      <c r="C203" s="287" t="s">
        <v>355</v>
      </c>
      <c r="D203" s="287" t="s">
        <v>187</v>
      </c>
      <c r="E203" s="288" t="s">
        <v>374</v>
      </c>
      <c r="F203" s="289" t="s">
        <v>375</v>
      </c>
      <c r="G203" s="290" t="s">
        <v>224</v>
      </c>
      <c r="H203" s="291">
        <v>129.66999999999999</v>
      </c>
      <c r="I203" s="128"/>
      <c r="J203" s="292">
        <f>ROUND(I203*H203,2)</f>
        <v>0</v>
      </c>
      <c r="K203" s="289" t="s">
        <v>191</v>
      </c>
      <c r="L203" s="149"/>
      <c r="M203" s="293" t="s">
        <v>3</v>
      </c>
      <c r="N203" s="294" t="s">
        <v>36</v>
      </c>
      <c r="O203" s="295">
        <v>4.3999999999999997E-2</v>
      </c>
      <c r="P203" s="295">
        <f>O203*H203</f>
        <v>5.7054799999999988</v>
      </c>
      <c r="Q203" s="295">
        <v>2.9999999999999997E-4</v>
      </c>
      <c r="R203" s="295">
        <f>Q203*H203</f>
        <v>3.8900999999999991E-2</v>
      </c>
      <c r="S203" s="295">
        <v>0</v>
      </c>
      <c r="T203" s="296">
        <f>S203*H203</f>
        <v>0</v>
      </c>
      <c r="AR203" s="297" t="s">
        <v>256</v>
      </c>
      <c r="AT203" s="297" t="s">
        <v>187</v>
      </c>
      <c r="AU203" s="297" t="s">
        <v>75</v>
      </c>
      <c r="AY203" s="134" t="s">
        <v>185</v>
      </c>
      <c r="BE203" s="298">
        <f>IF(N203="základní",J203,0)</f>
        <v>0</v>
      </c>
      <c r="BF203" s="298">
        <f>IF(N203="snížená",J203,0)</f>
        <v>0</v>
      </c>
      <c r="BG203" s="298">
        <f>IF(N203="zákl. přenesená",J203,0)</f>
        <v>0</v>
      </c>
      <c r="BH203" s="298">
        <f>IF(N203="sníž. přenesená",J203,0)</f>
        <v>0</v>
      </c>
      <c r="BI203" s="298">
        <f>IF(N203="nulová",J203,0)</f>
        <v>0</v>
      </c>
      <c r="BJ203" s="134" t="s">
        <v>73</v>
      </c>
      <c r="BK203" s="298">
        <f>ROUND(I203*H203,2)</f>
        <v>0</v>
      </c>
      <c r="BL203" s="134" t="s">
        <v>256</v>
      </c>
      <c r="BM203" s="297" t="s">
        <v>712</v>
      </c>
    </row>
    <row r="204" spans="2:65" s="150" customFormat="1">
      <c r="B204" s="149"/>
      <c r="D204" s="299" t="s">
        <v>194</v>
      </c>
      <c r="F204" s="300" t="s">
        <v>377</v>
      </c>
      <c r="L204" s="149"/>
      <c r="M204" s="301"/>
      <c r="T204" s="190"/>
      <c r="AT204" s="134" t="s">
        <v>194</v>
      </c>
      <c r="AU204" s="134" t="s">
        <v>75</v>
      </c>
    </row>
    <row r="205" spans="2:65" s="303" customFormat="1">
      <c r="B205" s="302"/>
      <c r="D205" s="304" t="s">
        <v>196</v>
      </c>
      <c r="E205" s="305" t="s">
        <v>3</v>
      </c>
      <c r="F205" s="306" t="s">
        <v>197</v>
      </c>
      <c r="H205" s="305" t="s">
        <v>3</v>
      </c>
      <c r="L205" s="302"/>
      <c r="M205" s="307"/>
      <c r="T205" s="308"/>
      <c r="AT205" s="305" t="s">
        <v>196</v>
      </c>
      <c r="AU205" s="305" t="s">
        <v>75</v>
      </c>
      <c r="AV205" s="303" t="s">
        <v>73</v>
      </c>
      <c r="AW205" s="303" t="s">
        <v>27</v>
      </c>
      <c r="AX205" s="303" t="s">
        <v>65</v>
      </c>
      <c r="AY205" s="305" t="s">
        <v>185</v>
      </c>
    </row>
    <row r="206" spans="2:65" s="303" customFormat="1">
      <c r="B206" s="302"/>
      <c r="D206" s="304" t="s">
        <v>196</v>
      </c>
      <c r="E206" s="305" t="s">
        <v>3</v>
      </c>
      <c r="F206" s="306" t="s">
        <v>710</v>
      </c>
      <c r="H206" s="305" t="s">
        <v>3</v>
      </c>
      <c r="L206" s="302"/>
      <c r="M206" s="307"/>
      <c r="T206" s="308"/>
      <c r="AT206" s="305" t="s">
        <v>196</v>
      </c>
      <c r="AU206" s="305" t="s">
        <v>75</v>
      </c>
      <c r="AV206" s="303" t="s">
        <v>73</v>
      </c>
      <c r="AW206" s="303" t="s">
        <v>27</v>
      </c>
      <c r="AX206" s="303" t="s">
        <v>65</v>
      </c>
      <c r="AY206" s="305" t="s">
        <v>185</v>
      </c>
    </row>
    <row r="207" spans="2:65" s="310" customFormat="1">
      <c r="B207" s="309"/>
      <c r="D207" s="304" t="s">
        <v>196</v>
      </c>
      <c r="E207" s="311" t="s">
        <v>3</v>
      </c>
      <c r="F207" s="312" t="s">
        <v>617</v>
      </c>
      <c r="H207" s="313">
        <v>129.66999999999999</v>
      </c>
      <c r="L207" s="309"/>
      <c r="M207" s="314"/>
      <c r="T207" s="315"/>
      <c r="AT207" s="316" t="s">
        <v>196</v>
      </c>
      <c r="AU207" s="316" t="s">
        <v>75</v>
      </c>
      <c r="AV207" s="310" t="s">
        <v>75</v>
      </c>
      <c r="AW207" s="310" t="s">
        <v>27</v>
      </c>
      <c r="AX207" s="310" t="s">
        <v>73</v>
      </c>
      <c r="AY207" s="316" t="s">
        <v>185</v>
      </c>
    </row>
    <row r="208" spans="2:65" s="150" customFormat="1" ht="37.799999999999997" customHeight="1">
      <c r="B208" s="149"/>
      <c r="C208" s="287" t="s">
        <v>360</v>
      </c>
      <c r="D208" s="287" t="s">
        <v>187</v>
      </c>
      <c r="E208" s="288" t="s">
        <v>713</v>
      </c>
      <c r="F208" s="289" t="s">
        <v>714</v>
      </c>
      <c r="G208" s="290" t="s">
        <v>224</v>
      </c>
      <c r="H208" s="291">
        <v>129.66999999999999</v>
      </c>
      <c r="I208" s="128"/>
      <c r="J208" s="292">
        <f>ROUND(I208*H208,2)</f>
        <v>0</v>
      </c>
      <c r="K208" s="289" t="s">
        <v>191</v>
      </c>
      <c r="L208" s="149"/>
      <c r="M208" s="293" t="s">
        <v>3</v>
      </c>
      <c r="N208" s="294" t="s">
        <v>36</v>
      </c>
      <c r="O208" s="295">
        <v>0.245</v>
      </c>
      <c r="P208" s="295">
        <f>O208*H208</f>
        <v>31.769149999999996</v>
      </c>
      <c r="Q208" s="295">
        <v>7.4999999999999997E-3</v>
      </c>
      <c r="R208" s="295">
        <f>Q208*H208</f>
        <v>0.97252499999999986</v>
      </c>
      <c r="S208" s="295">
        <v>0</v>
      </c>
      <c r="T208" s="296">
        <f>S208*H208</f>
        <v>0</v>
      </c>
      <c r="AR208" s="297" t="s">
        <v>256</v>
      </c>
      <c r="AT208" s="297" t="s">
        <v>187</v>
      </c>
      <c r="AU208" s="297" t="s">
        <v>75</v>
      </c>
      <c r="AY208" s="134" t="s">
        <v>185</v>
      </c>
      <c r="BE208" s="298">
        <f>IF(N208="základní",J208,0)</f>
        <v>0</v>
      </c>
      <c r="BF208" s="298">
        <f>IF(N208="snížená",J208,0)</f>
        <v>0</v>
      </c>
      <c r="BG208" s="298">
        <f>IF(N208="zákl. přenesená",J208,0)</f>
        <v>0</v>
      </c>
      <c r="BH208" s="298">
        <f>IF(N208="sníž. přenesená",J208,0)</f>
        <v>0</v>
      </c>
      <c r="BI208" s="298">
        <f>IF(N208="nulová",J208,0)</f>
        <v>0</v>
      </c>
      <c r="BJ208" s="134" t="s">
        <v>73</v>
      </c>
      <c r="BK208" s="298">
        <f>ROUND(I208*H208,2)</f>
        <v>0</v>
      </c>
      <c r="BL208" s="134" t="s">
        <v>256</v>
      </c>
      <c r="BM208" s="297" t="s">
        <v>715</v>
      </c>
    </row>
    <row r="209" spans="2:65" s="150" customFormat="1">
      <c r="B209" s="149"/>
      <c r="D209" s="299" t="s">
        <v>194</v>
      </c>
      <c r="F209" s="300" t="s">
        <v>716</v>
      </c>
      <c r="L209" s="149"/>
      <c r="M209" s="301"/>
      <c r="T209" s="190"/>
      <c r="AT209" s="134" t="s">
        <v>194</v>
      </c>
      <c r="AU209" s="134" t="s">
        <v>75</v>
      </c>
    </row>
    <row r="210" spans="2:65" s="303" customFormat="1">
      <c r="B210" s="302"/>
      <c r="D210" s="304" t="s">
        <v>196</v>
      </c>
      <c r="E210" s="305" t="s">
        <v>3</v>
      </c>
      <c r="F210" s="306" t="s">
        <v>197</v>
      </c>
      <c r="H210" s="305" t="s">
        <v>3</v>
      </c>
      <c r="L210" s="302"/>
      <c r="M210" s="307"/>
      <c r="T210" s="308"/>
      <c r="AT210" s="305" t="s">
        <v>196</v>
      </c>
      <c r="AU210" s="305" t="s">
        <v>75</v>
      </c>
      <c r="AV210" s="303" t="s">
        <v>73</v>
      </c>
      <c r="AW210" s="303" t="s">
        <v>27</v>
      </c>
      <c r="AX210" s="303" t="s">
        <v>65</v>
      </c>
      <c r="AY210" s="305" t="s">
        <v>185</v>
      </c>
    </row>
    <row r="211" spans="2:65" s="303" customFormat="1">
      <c r="B211" s="302"/>
      <c r="D211" s="304" t="s">
        <v>196</v>
      </c>
      <c r="E211" s="305" t="s">
        <v>3</v>
      </c>
      <c r="F211" s="306" t="s">
        <v>710</v>
      </c>
      <c r="H211" s="305" t="s">
        <v>3</v>
      </c>
      <c r="L211" s="302"/>
      <c r="M211" s="307"/>
      <c r="T211" s="308"/>
      <c r="AT211" s="305" t="s">
        <v>196</v>
      </c>
      <c r="AU211" s="305" t="s">
        <v>75</v>
      </c>
      <c r="AV211" s="303" t="s">
        <v>73</v>
      </c>
      <c r="AW211" s="303" t="s">
        <v>27</v>
      </c>
      <c r="AX211" s="303" t="s">
        <v>65</v>
      </c>
      <c r="AY211" s="305" t="s">
        <v>185</v>
      </c>
    </row>
    <row r="212" spans="2:65" s="310" customFormat="1">
      <c r="B212" s="309"/>
      <c r="D212" s="304" t="s">
        <v>196</v>
      </c>
      <c r="E212" s="311" t="s">
        <v>3</v>
      </c>
      <c r="F212" s="312" t="s">
        <v>617</v>
      </c>
      <c r="H212" s="313">
        <v>129.66999999999999</v>
      </c>
      <c r="L212" s="309"/>
      <c r="M212" s="314"/>
      <c r="T212" s="315"/>
      <c r="AT212" s="316" t="s">
        <v>196</v>
      </c>
      <c r="AU212" s="316" t="s">
        <v>75</v>
      </c>
      <c r="AV212" s="310" t="s">
        <v>75</v>
      </c>
      <c r="AW212" s="310" t="s">
        <v>27</v>
      </c>
      <c r="AX212" s="310" t="s">
        <v>73</v>
      </c>
      <c r="AY212" s="316" t="s">
        <v>185</v>
      </c>
    </row>
    <row r="213" spans="2:65" s="150" customFormat="1" ht="37.799999999999997" customHeight="1">
      <c r="B213" s="149"/>
      <c r="C213" s="287" t="s">
        <v>367</v>
      </c>
      <c r="D213" s="287" t="s">
        <v>187</v>
      </c>
      <c r="E213" s="288" t="s">
        <v>717</v>
      </c>
      <c r="F213" s="289" t="s">
        <v>718</v>
      </c>
      <c r="G213" s="290" t="s">
        <v>224</v>
      </c>
      <c r="H213" s="291">
        <v>129.66999999999999</v>
      </c>
      <c r="I213" s="128"/>
      <c r="J213" s="292">
        <f>ROUND(I213*H213,2)</f>
        <v>0</v>
      </c>
      <c r="K213" s="289" t="s">
        <v>191</v>
      </c>
      <c r="L213" s="149"/>
      <c r="M213" s="293" t="s">
        <v>3</v>
      </c>
      <c r="N213" s="294" t="s">
        <v>36</v>
      </c>
      <c r="O213" s="295">
        <v>0.68</v>
      </c>
      <c r="P213" s="295">
        <f>O213*H213</f>
        <v>88.175600000000003</v>
      </c>
      <c r="Q213" s="295">
        <v>7.548E-3</v>
      </c>
      <c r="R213" s="295">
        <f>Q213*H213</f>
        <v>0.9787491599999999</v>
      </c>
      <c r="S213" s="295">
        <v>0</v>
      </c>
      <c r="T213" s="296">
        <f>S213*H213</f>
        <v>0</v>
      </c>
      <c r="AR213" s="297" t="s">
        <v>256</v>
      </c>
      <c r="AT213" s="297" t="s">
        <v>187</v>
      </c>
      <c r="AU213" s="297" t="s">
        <v>75</v>
      </c>
      <c r="AY213" s="134" t="s">
        <v>185</v>
      </c>
      <c r="BE213" s="298">
        <f>IF(N213="základní",J213,0)</f>
        <v>0</v>
      </c>
      <c r="BF213" s="298">
        <f>IF(N213="snížená",J213,0)</f>
        <v>0</v>
      </c>
      <c r="BG213" s="298">
        <f>IF(N213="zákl. přenesená",J213,0)</f>
        <v>0</v>
      </c>
      <c r="BH213" s="298">
        <f>IF(N213="sníž. přenesená",J213,0)</f>
        <v>0</v>
      </c>
      <c r="BI213" s="298">
        <f>IF(N213="nulová",J213,0)</f>
        <v>0</v>
      </c>
      <c r="BJ213" s="134" t="s">
        <v>73</v>
      </c>
      <c r="BK213" s="298">
        <f>ROUND(I213*H213,2)</f>
        <v>0</v>
      </c>
      <c r="BL213" s="134" t="s">
        <v>256</v>
      </c>
      <c r="BM213" s="297" t="s">
        <v>719</v>
      </c>
    </row>
    <row r="214" spans="2:65" s="150" customFormat="1">
      <c r="B214" s="149"/>
      <c r="D214" s="299" t="s">
        <v>194</v>
      </c>
      <c r="F214" s="300" t="s">
        <v>720</v>
      </c>
      <c r="L214" s="149"/>
      <c r="M214" s="301"/>
      <c r="T214" s="190"/>
      <c r="AT214" s="134" t="s">
        <v>194</v>
      </c>
      <c r="AU214" s="134" t="s">
        <v>75</v>
      </c>
    </row>
    <row r="215" spans="2:65" s="303" customFormat="1">
      <c r="B215" s="302"/>
      <c r="D215" s="304" t="s">
        <v>196</v>
      </c>
      <c r="E215" s="305" t="s">
        <v>3</v>
      </c>
      <c r="F215" s="306" t="s">
        <v>197</v>
      </c>
      <c r="H215" s="305" t="s">
        <v>3</v>
      </c>
      <c r="L215" s="302"/>
      <c r="M215" s="307"/>
      <c r="T215" s="308"/>
      <c r="AT215" s="305" t="s">
        <v>196</v>
      </c>
      <c r="AU215" s="305" t="s">
        <v>75</v>
      </c>
      <c r="AV215" s="303" t="s">
        <v>73</v>
      </c>
      <c r="AW215" s="303" t="s">
        <v>27</v>
      </c>
      <c r="AX215" s="303" t="s">
        <v>65</v>
      </c>
      <c r="AY215" s="305" t="s">
        <v>185</v>
      </c>
    </row>
    <row r="216" spans="2:65" s="303" customFormat="1">
      <c r="B216" s="302"/>
      <c r="D216" s="304" t="s">
        <v>196</v>
      </c>
      <c r="E216" s="305" t="s">
        <v>3</v>
      </c>
      <c r="F216" s="306" t="s">
        <v>710</v>
      </c>
      <c r="H216" s="305" t="s">
        <v>3</v>
      </c>
      <c r="L216" s="302"/>
      <c r="M216" s="307"/>
      <c r="T216" s="308"/>
      <c r="AT216" s="305" t="s">
        <v>196</v>
      </c>
      <c r="AU216" s="305" t="s">
        <v>75</v>
      </c>
      <c r="AV216" s="303" t="s">
        <v>73</v>
      </c>
      <c r="AW216" s="303" t="s">
        <v>27</v>
      </c>
      <c r="AX216" s="303" t="s">
        <v>65</v>
      </c>
      <c r="AY216" s="305" t="s">
        <v>185</v>
      </c>
    </row>
    <row r="217" spans="2:65" s="310" customFormat="1">
      <c r="B217" s="309"/>
      <c r="D217" s="304" t="s">
        <v>196</v>
      </c>
      <c r="E217" s="311" t="s">
        <v>3</v>
      </c>
      <c r="F217" s="312" t="s">
        <v>617</v>
      </c>
      <c r="H217" s="313">
        <v>129.66999999999999</v>
      </c>
      <c r="L217" s="309"/>
      <c r="M217" s="314"/>
      <c r="T217" s="315"/>
      <c r="AT217" s="316" t="s">
        <v>196</v>
      </c>
      <c r="AU217" s="316" t="s">
        <v>75</v>
      </c>
      <c r="AV217" s="310" t="s">
        <v>75</v>
      </c>
      <c r="AW217" s="310" t="s">
        <v>27</v>
      </c>
      <c r="AX217" s="310" t="s">
        <v>73</v>
      </c>
      <c r="AY217" s="316" t="s">
        <v>185</v>
      </c>
    </row>
    <row r="218" spans="2:65" s="150" customFormat="1" ht="24.15" customHeight="1">
      <c r="B218" s="149"/>
      <c r="C218" s="317" t="s">
        <v>373</v>
      </c>
      <c r="D218" s="317" t="s">
        <v>206</v>
      </c>
      <c r="E218" s="318" t="s">
        <v>721</v>
      </c>
      <c r="F218" s="319" t="s">
        <v>722</v>
      </c>
      <c r="G218" s="320" t="s">
        <v>224</v>
      </c>
      <c r="H218" s="321">
        <v>142.637</v>
      </c>
      <c r="I218" s="129"/>
      <c r="J218" s="322">
        <f>ROUND(I218*H218,2)</f>
        <v>0</v>
      </c>
      <c r="K218" s="319" t="s">
        <v>191</v>
      </c>
      <c r="L218" s="323"/>
      <c r="M218" s="324" t="s">
        <v>3</v>
      </c>
      <c r="N218" s="325" t="s">
        <v>36</v>
      </c>
      <c r="O218" s="295">
        <v>0</v>
      </c>
      <c r="P218" s="295">
        <f>O218*H218</f>
        <v>0</v>
      </c>
      <c r="Q218" s="295">
        <v>2.1999999999999999E-2</v>
      </c>
      <c r="R218" s="295">
        <f>Q218*H218</f>
        <v>3.1380139999999996</v>
      </c>
      <c r="S218" s="295">
        <v>0</v>
      </c>
      <c r="T218" s="296">
        <f>S218*H218</f>
        <v>0</v>
      </c>
      <c r="AR218" s="297" t="s">
        <v>333</v>
      </c>
      <c r="AT218" s="297" t="s">
        <v>206</v>
      </c>
      <c r="AU218" s="297" t="s">
        <v>75</v>
      </c>
      <c r="AY218" s="134" t="s">
        <v>185</v>
      </c>
      <c r="BE218" s="298">
        <f>IF(N218="základní",J218,0)</f>
        <v>0</v>
      </c>
      <c r="BF218" s="298">
        <f>IF(N218="snížená",J218,0)</f>
        <v>0</v>
      </c>
      <c r="BG218" s="298">
        <f>IF(N218="zákl. přenesená",J218,0)</f>
        <v>0</v>
      </c>
      <c r="BH218" s="298">
        <f>IF(N218="sníž. přenesená",J218,0)</f>
        <v>0</v>
      </c>
      <c r="BI218" s="298">
        <f>IF(N218="nulová",J218,0)</f>
        <v>0</v>
      </c>
      <c r="BJ218" s="134" t="s">
        <v>73</v>
      </c>
      <c r="BK218" s="298">
        <f>ROUND(I218*H218,2)</f>
        <v>0</v>
      </c>
      <c r="BL218" s="134" t="s">
        <v>256</v>
      </c>
      <c r="BM218" s="297" t="s">
        <v>723</v>
      </c>
    </row>
    <row r="219" spans="2:65" s="310" customFormat="1">
      <c r="B219" s="309"/>
      <c r="D219" s="304" t="s">
        <v>196</v>
      </c>
      <c r="F219" s="311" t="s">
        <v>724</v>
      </c>
      <c r="H219" s="313">
        <v>142.637</v>
      </c>
      <c r="L219" s="309"/>
      <c r="M219" s="314"/>
      <c r="T219" s="315"/>
      <c r="AT219" s="316" t="s">
        <v>196</v>
      </c>
      <c r="AU219" s="316" t="s">
        <v>75</v>
      </c>
      <c r="AV219" s="310" t="s">
        <v>75</v>
      </c>
      <c r="AW219" s="310" t="s">
        <v>4</v>
      </c>
      <c r="AX219" s="310" t="s">
        <v>73</v>
      </c>
      <c r="AY219" s="316" t="s">
        <v>185</v>
      </c>
    </row>
    <row r="220" spans="2:65" s="276" customFormat="1" ht="22.8" customHeight="1">
      <c r="B220" s="275"/>
      <c r="D220" s="277" t="s">
        <v>64</v>
      </c>
      <c r="E220" s="285" t="s">
        <v>482</v>
      </c>
      <c r="F220" s="285" t="s">
        <v>483</v>
      </c>
      <c r="J220" s="286">
        <f>BK220</f>
        <v>0</v>
      </c>
      <c r="L220" s="275"/>
      <c r="M220" s="280"/>
      <c r="P220" s="281">
        <f>SUM(P221:P246)</f>
        <v>188.24724000000001</v>
      </c>
      <c r="R220" s="281">
        <f>SUM(R221:R246)</f>
        <v>4.5913788000000002</v>
      </c>
      <c r="T220" s="282">
        <f>SUM(T221:T246)</f>
        <v>0</v>
      </c>
      <c r="AR220" s="277" t="s">
        <v>75</v>
      </c>
      <c r="AT220" s="283" t="s">
        <v>64</v>
      </c>
      <c r="AU220" s="283" t="s">
        <v>73</v>
      </c>
      <c r="AY220" s="277" t="s">
        <v>185</v>
      </c>
      <c r="BK220" s="284">
        <f>SUM(BK221:BK246)</f>
        <v>0</v>
      </c>
    </row>
    <row r="221" spans="2:65" s="150" customFormat="1" ht="24.15" customHeight="1">
      <c r="B221" s="149"/>
      <c r="C221" s="287" t="s">
        <v>378</v>
      </c>
      <c r="D221" s="287" t="s">
        <v>187</v>
      </c>
      <c r="E221" s="288" t="s">
        <v>485</v>
      </c>
      <c r="F221" s="289" t="s">
        <v>486</v>
      </c>
      <c r="G221" s="290" t="s">
        <v>224</v>
      </c>
      <c r="H221" s="291">
        <v>137.83000000000001</v>
      </c>
      <c r="I221" s="128"/>
      <c r="J221" s="292">
        <f>ROUND(I221*H221,2)</f>
        <v>0</v>
      </c>
      <c r="K221" s="289" t="s">
        <v>191</v>
      </c>
      <c r="L221" s="149"/>
      <c r="M221" s="293" t="s">
        <v>3</v>
      </c>
      <c r="N221" s="294" t="s">
        <v>36</v>
      </c>
      <c r="O221" s="295">
        <v>4.3999999999999997E-2</v>
      </c>
      <c r="P221" s="295">
        <f>O221*H221</f>
        <v>6.0645199999999999</v>
      </c>
      <c r="Q221" s="295">
        <v>2.9999999999999997E-4</v>
      </c>
      <c r="R221" s="295">
        <f>Q221*H221</f>
        <v>4.1348999999999997E-2</v>
      </c>
      <c r="S221" s="295">
        <v>0</v>
      </c>
      <c r="T221" s="296">
        <f>S221*H221</f>
        <v>0</v>
      </c>
      <c r="AR221" s="297" t="s">
        <v>256</v>
      </c>
      <c r="AT221" s="297" t="s">
        <v>187</v>
      </c>
      <c r="AU221" s="297" t="s">
        <v>75</v>
      </c>
      <c r="AY221" s="134" t="s">
        <v>185</v>
      </c>
      <c r="BE221" s="298">
        <f>IF(N221="základní",J221,0)</f>
        <v>0</v>
      </c>
      <c r="BF221" s="298">
        <f>IF(N221="snížená",J221,0)</f>
        <v>0</v>
      </c>
      <c r="BG221" s="298">
        <f>IF(N221="zákl. přenesená",J221,0)</f>
        <v>0</v>
      </c>
      <c r="BH221" s="298">
        <f>IF(N221="sníž. přenesená",J221,0)</f>
        <v>0</v>
      </c>
      <c r="BI221" s="298">
        <f>IF(N221="nulová",J221,0)</f>
        <v>0</v>
      </c>
      <c r="BJ221" s="134" t="s">
        <v>73</v>
      </c>
      <c r="BK221" s="298">
        <f>ROUND(I221*H221,2)</f>
        <v>0</v>
      </c>
      <c r="BL221" s="134" t="s">
        <v>256</v>
      </c>
      <c r="BM221" s="297" t="s">
        <v>725</v>
      </c>
    </row>
    <row r="222" spans="2:65" s="150" customFormat="1">
      <c r="B222" s="149"/>
      <c r="D222" s="299" t="s">
        <v>194</v>
      </c>
      <c r="F222" s="300" t="s">
        <v>488</v>
      </c>
      <c r="L222" s="149"/>
      <c r="M222" s="301"/>
      <c r="T222" s="190"/>
      <c r="AT222" s="134" t="s">
        <v>194</v>
      </c>
      <c r="AU222" s="134" t="s">
        <v>75</v>
      </c>
    </row>
    <row r="223" spans="2:65" s="150" customFormat="1" ht="24.15" customHeight="1">
      <c r="B223" s="149"/>
      <c r="C223" s="287" t="s">
        <v>383</v>
      </c>
      <c r="D223" s="287" t="s">
        <v>187</v>
      </c>
      <c r="E223" s="288" t="s">
        <v>491</v>
      </c>
      <c r="F223" s="289" t="s">
        <v>492</v>
      </c>
      <c r="G223" s="290" t="s">
        <v>224</v>
      </c>
      <c r="H223" s="291">
        <v>169.31</v>
      </c>
      <c r="I223" s="128"/>
      <c r="J223" s="292">
        <f>ROUND(I223*H223,2)</f>
        <v>0</v>
      </c>
      <c r="K223" s="289" t="s">
        <v>191</v>
      </c>
      <c r="L223" s="149"/>
      <c r="M223" s="293" t="s">
        <v>3</v>
      </c>
      <c r="N223" s="294" t="s">
        <v>36</v>
      </c>
      <c r="O223" s="295">
        <v>0.375</v>
      </c>
      <c r="P223" s="295">
        <f>O223*H223</f>
        <v>63.491250000000001</v>
      </c>
      <c r="Q223" s="295">
        <v>1.5E-3</v>
      </c>
      <c r="R223" s="295">
        <f>Q223*H223</f>
        <v>0.253965</v>
      </c>
      <c r="S223" s="295">
        <v>0</v>
      </c>
      <c r="T223" s="296">
        <f>S223*H223</f>
        <v>0</v>
      </c>
      <c r="AR223" s="297" t="s">
        <v>256</v>
      </c>
      <c r="AT223" s="297" t="s">
        <v>187</v>
      </c>
      <c r="AU223" s="297" t="s">
        <v>75</v>
      </c>
      <c r="AY223" s="134" t="s">
        <v>185</v>
      </c>
      <c r="BE223" s="298">
        <f>IF(N223="základní",J223,0)</f>
        <v>0</v>
      </c>
      <c r="BF223" s="298">
        <f>IF(N223="snížená",J223,0)</f>
        <v>0</v>
      </c>
      <c r="BG223" s="298">
        <f>IF(N223="zákl. přenesená",J223,0)</f>
        <v>0</v>
      </c>
      <c r="BH223" s="298">
        <f>IF(N223="sníž. přenesená",J223,0)</f>
        <v>0</v>
      </c>
      <c r="BI223" s="298">
        <f>IF(N223="nulová",J223,0)</f>
        <v>0</v>
      </c>
      <c r="BJ223" s="134" t="s">
        <v>73</v>
      </c>
      <c r="BK223" s="298">
        <f>ROUND(I223*H223,2)</f>
        <v>0</v>
      </c>
      <c r="BL223" s="134" t="s">
        <v>256</v>
      </c>
      <c r="BM223" s="297" t="s">
        <v>726</v>
      </c>
    </row>
    <row r="224" spans="2:65" s="150" customFormat="1">
      <c r="B224" s="149"/>
      <c r="D224" s="299" t="s">
        <v>194</v>
      </c>
      <c r="F224" s="300" t="s">
        <v>494</v>
      </c>
      <c r="L224" s="149"/>
      <c r="M224" s="301"/>
      <c r="T224" s="190"/>
      <c r="AT224" s="134" t="s">
        <v>194</v>
      </c>
      <c r="AU224" s="134" t="s">
        <v>75</v>
      </c>
    </row>
    <row r="225" spans="2:65" s="303" customFormat="1">
      <c r="B225" s="302"/>
      <c r="D225" s="304" t="s">
        <v>196</v>
      </c>
      <c r="E225" s="305" t="s">
        <v>3</v>
      </c>
      <c r="F225" s="306" t="s">
        <v>197</v>
      </c>
      <c r="H225" s="305" t="s">
        <v>3</v>
      </c>
      <c r="L225" s="302"/>
      <c r="M225" s="307"/>
      <c r="T225" s="308"/>
      <c r="AT225" s="305" t="s">
        <v>196</v>
      </c>
      <c r="AU225" s="305" t="s">
        <v>75</v>
      </c>
      <c r="AV225" s="303" t="s">
        <v>73</v>
      </c>
      <c r="AW225" s="303" t="s">
        <v>27</v>
      </c>
      <c r="AX225" s="303" t="s">
        <v>65</v>
      </c>
      <c r="AY225" s="305" t="s">
        <v>185</v>
      </c>
    </row>
    <row r="226" spans="2:65" s="303" customFormat="1">
      <c r="B226" s="302"/>
      <c r="D226" s="304" t="s">
        <v>196</v>
      </c>
      <c r="E226" s="305" t="s">
        <v>3</v>
      </c>
      <c r="F226" s="306" t="s">
        <v>727</v>
      </c>
      <c r="H226" s="305" t="s">
        <v>3</v>
      </c>
      <c r="L226" s="302"/>
      <c r="M226" s="307"/>
      <c r="T226" s="308"/>
      <c r="AT226" s="305" t="s">
        <v>196</v>
      </c>
      <c r="AU226" s="305" t="s">
        <v>75</v>
      </c>
      <c r="AV226" s="303" t="s">
        <v>73</v>
      </c>
      <c r="AW226" s="303" t="s">
        <v>27</v>
      </c>
      <c r="AX226" s="303" t="s">
        <v>65</v>
      </c>
      <c r="AY226" s="305" t="s">
        <v>185</v>
      </c>
    </row>
    <row r="227" spans="2:65" s="303" customFormat="1">
      <c r="B227" s="302"/>
      <c r="D227" s="304" t="s">
        <v>196</v>
      </c>
      <c r="E227" s="305" t="s">
        <v>3</v>
      </c>
      <c r="F227" s="306" t="s">
        <v>728</v>
      </c>
      <c r="H227" s="305" t="s">
        <v>3</v>
      </c>
      <c r="L227" s="302"/>
      <c r="M227" s="307"/>
      <c r="T227" s="308"/>
      <c r="AT227" s="305" t="s">
        <v>196</v>
      </c>
      <c r="AU227" s="305" t="s">
        <v>75</v>
      </c>
      <c r="AV227" s="303" t="s">
        <v>73</v>
      </c>
      <c r="AW227" s="303" t="s">
        <v>27</v>
      </c>
      <c r="AX227" s="303" t="s">
        <v>65</v>
      </c>
      <c r="AY227" s="305" t="s">
        <v>185</v>
      </c>
    </row>
    <row r="228" spans="2:65" s="310" customFormat="1">
      <c r="B228" s="309"/>
      <c r="D228" s="304" t="s">
        <v>196</v>
      </c>
      <c r="E228" s="311" t="s">
        <v>3</v>
      </c>
      <c r="F228" s="312" t="s">
        <v>116</v>
      </c>
      <c r="H228" s="313">
        <v>169.31</v>
      </c>
      <c r="L228" s="309"/>
      <c r="M228" s="314"/>
      <c r="T228" s="315"/>
      <c r="AT228" s="316" t="s">
        <v>196</v>
      </c>
      <c r="AU228" s="316" t="s">
        <v>75</v>
      </c>
      <c r="AV228" s="310" t="s">
        <v>75</v>
      </c>
      <c r="AW228" s="310" t="s">
        <v>27</v>
      </c>
      <c r="AX228" s="310" t="s">
        <v>73</v>
      </c>
      <c r="AY228" s="316" t="s">
        <v>185</v>
      </c>
    </row>
    <row r="229" spans="2:65" s="150" customFormat="1" ht="24.15" customHeight="1">
      <c r="B229" s="149"/>
      <c r="C229" s="287" t="s">
        <v>390</v>
      </c>
      <c r="D229" s="287" t="s">
        <v>187</v>
      </c>
      <c r="E229" s="288" t="s">
        <v>496</v>
      </c>
      <c r="F229" s="289" t="s">
        <v>497</v>
      </c>
      <c r="G229" s="290" t="s">
        <v>203</v>
      </c>
      <c r="H229" s="291">
        <v>30</v>
      </c>
      <c r="I229" s="128"/>
      <c r="J229" s="292">
        <f>ROUND(I229*H229,2)</f>
        <v>0</v>
      </c>
      <c r="K229" s="289" t="s">
        <v>191</v>
      </c>
      <c r="L229" s="149"/>
      <c r="M229" s="293" t="s">
        <v>3</v>
      </c>
      <c r="N229" s="294" t="s">
        <v>36</v>
      </c>
      <c r="O229" s="295">
        <v>3.5000000000000003E-2</v>
      </c>
      <c r="P229" s="295">
        <f>O229*H229</f>
        <v>1.05</v>
      </c>
      <c r="Q229" s="295">
        <v>2.1000000000000001E-4</v>
      </c>
      <c r="R229" s="295">
        <f>Q229*H229</f>
        <v>6.3E-3</v>
      </c>
      <c r="S229" s="295">
        <v>0</v>
      </c>
      <c r="T229" s="296">
        <f>S229*H229</f>
        <v>0</v>
      </c>
      <c r="AR229" s="297" t="s">
        <v>256</v>
      </c>
      <c r="AT229" s="297" t="s">
        <v>187</v>
      </c>
      <c r="AU229" s="297" t="s">
        <v>75</v>
      </c>
      <c r="AY229" s="134" t="s">
        <v>185</v>
      </c>
      <c r="BE229" s="298">
        <f>IF(N229="základní",J229,0)</f>
        <v>0</v>
      </c>
      <c r="BF229" s="298">
        <f>IF(N229="snížená",J229,0)</f>
        <v>0</v>
      </c>
      <c r="BG229" s="298">
        <f>IF(N229="zákl. přenesená",J229,0)</f>
        <v>0</v>
      </c>
      <c r="BH229" s="298">
        <f>IF(N229="sníž. přenesená",J229,0)</f>
        <v>0</v>
      </c>
      <c r="BI229" s="298">
        <f>IF(N229="nulová",J229,0)</f>
        <v>0</v>
      </c>
      <c r="BJ229" s="134" t="s">
        <v>73</v>
      </c>
      <c r="BK229" s="298">
        <f>ROUND(I229*H229,2)</f>
        <v>0</v>
      </c>
      <c r="BL229" s="134" t="s">
        <v>256</v>
      </c>
      <c r="BM229" s="297" t="s">
        <v>729</v>
      </c>
    </row>
    <row r="230" spans="2:65" s="150" customFormat="1">
      <c r="B230" s="149"/>
      <c r="D230" s="299" t="s">
        <v>194</v>
      </c>
      <c r="F230" s="300" t="s">
        <v>499</v>
      </c>
      <c r="L230" s="149"/>
      <c r="M230" s="301"/>
      <c r="T230" s="190"/>
      <c r="AT230" s="134" t="s">
        <v>194</v>
      </c>
      <c r="AU230" s="134" t="s">
        <v>75</v>
      </c>
    </row>
    <row r="231" spans="2:65" s="150" customFormat="1" ht="24.15" customHeight="1">
      <c r="B231" s="149"/>
      <c r="C231" s="287" t="s">
        <v>395</v>
      </c>
      <c r="D231" s="287" t="s">
        <v>187</v>
      </c>
      <c r="E231" s="288" t="s">
        <v>501</v>
      </c>
      <c r="F231" s="289" t="s">
        <v>502</v>
      </c>
      <c r="G231" s="290" t="s">
        <v>203</v>
      </c>
      <c r="H231" s="291">
        <v>2</v>
      </c>
      <c r="I231" s="128"/>
      <c r="J231" s="292">
        <f>ROUND(I231*H231,2)</f>
        <v>0</v>
      </c>
      <c r="K231" s="289" t="s">
        <v>191</v>
      </c>
      <c r="L231" s="149"/>
      <c r="M231" s="293" t="s">
        <v>3</v>
      </c>
      <c r="N231" s="294" t="s">
        <v>36</v>
      </c>
      <c r="O231" s="295">
        <v>3.5000000000000003E-2</v>
      </c>
      <c r="P231" s="295">
        <f>O231*H231</f>
        <v>7.0000000000000007E-2</v>
      </c>
      <c r="Q231" s="295">
        <v>2.0000000000000001E-4</v>
      </c>
      <c r="R231" s="295">
        <f>Q231*H231</f>
        <v>4.0000000000000002E-4</v>
      </c>
      <c r="S231" s="295">
        <v>0</v>
      </c>
      <c r="T231" s="296">
        <f>S231*H231</f>
        <v>0</v>
      </c>
      <c r="AR231" s="297" t="s">
        <v>256</v>
      </c>
      <c r="AT231" s="297" t="s">
        <v>187</v>
      </c>
      <c r="AU231" s="297" t="s">
        <v>75</v>
      </c>
      <c r="AY231" s="134" t="s">
        <v>185</v>
      </c>
      <c r="BE231" s="298">
        <f>IF(N231="základní",J231,0)</f>
        <v>0</v>
      </c>
      <c r="BF231" s="298">
        <f>IF(N231="snížená",J231,0)</f>
        <v>0</v>
      </c>
      <c r="BG231" s="298">
        <f>IF(N231="zákl. přenesená",J231,0)</f>
        <v>0</v>
      </c>
      <c r="BH231" s="298">
        <f>IF(N231="sníž. přenesená",J231,0)</f>
        <v>0</v>
      </c>
      <c r="BI231" s="298">
        <f>IF(N231="nulová",J231,0)</f>
        <v>0</v>
      </c>
      <c r="BJ231" s="134" t="s">
        <v>73</v>
      </c>
      <c r="BK231" s="298">
        <f>ROUND(I231*H231,2)</f>
        <v>0</v>
      </c>
      <c r="BL231" s="134" t="s">
        <v>256</v>
      </c>
      <c r="BM231" s="297" t="s">
        <v>730</v>
      </c>
    </row>
    <row r="232" spans="2:65" s="150" customFormat="1">
      <c r="B232" s="149"/>
      <c r="D232" s="299" t="s">
        <v>194</v>
      </c>
      <c r="F232" s="300" t="s">
        <v>504</v>
      </c>
      <c r="L232" s="149"/>
      <c r="M232" s="301"/>
      <c r="T232" s="190"/>
      <c r="AT232" s="134" t="s">
        <v>194</v>
      </c>
      <c r="AU232" s="134" t="s">
        <v>75</v>
      </c>
    </row>
    <row r="233" spans="2:65" s="150" customFormat="1" ht="24.15" customHeight="1">
      <c r="B233" s="149"/>
      <c r="C233" s="287" t="s">
        <v>401</v>
      </c>
      <c r="D233" s="287" t="s">
        <v>187</v>
      </c>
      <c r="E233" s="288" t="s">
        <v>506</v>
      </c>
      <c r="F233" s="289" t="s">
        <v>507</v>
      </c>
      <c r="G233" s="290" t="s">
        <v>203</v>
      </c>
      <c r="H233" s="291">
        <v>10</v>
      </c>
      <c r="I233" s="128"/>
      <c r="J233" s="292">
        <f>ROUND(I233*H233,2)</f>
        <v>0</v>
      </c>
      <c r="K233" s="289" t="s">
        <v>191</v>
      </c>
      <c r="L233" s="149"/>
      <c r="M233" s="293" t="s">
        <v>3</v>
      </c>
      <c r="N233" s="294" t="s">
        <v>36</v>
      </c>
      <c r="O233" s="295">
        <v>0.13</v>
      </c>
      <c r="P233" s="295">
        <f>O233*H233</f>
        <v>1.3</v>
      </c>
      <c r="Q233" s="295">
        <v>2.1000000000000001E-4</v>
      </c>
      <c r="R233" s="295">
        <f>Q233*H233</f>
        <v>2.1000000000000003E-3</v>
      </c>
      <c r="S233" s="295">
        <v>0</v>
      </c>
      <c r="T233" s="296">
        <f>S233*H233</f>
        <v>0</v>
      </c>
      <c r="AR233" s="297" t="s">
        <v>256</v>
      </c>
      <c r="AT233" s="297" t="s">
        <v>187</v>
      </c>
      <c r="AU233" s="297" t="s">
        <v>75</v>
      </c>
      <c r="AY233" s="134" t="s">
        <v>185</v>
      </c>
      <c r="BE233" s="298">
        <f>IF(N233="základní",J233,0)</f>
        <v>0</v>
      </c>
      <c r="BF233" s="298">
        <f>IF(N233="snížená",J233,0)</f>
        <v>0</v>
      </c>
      <c r="BG233" s="298">
        <f>IF(N233="zákl. přenesená",J233,0)</f>
        <v>0</v>
      </c>
      <c r="BH233" s="298">
        <f>IF(N233="sníž. přenesená",J233,0)</f>
        <v>0</v>
      </c>
      <c r="BI233" s="298">
        <f>IF(N233="nulová",J233,0)</f>
        <v>0</v>
      </c>
      <c r="BJ233" s="134" t="s">
        <v>73</v>
      </c>
      <c r="BK233" s="298">
        <f>ROUND(I233*H233,2)</f>
        <v>0</v>
      </c>
      <c r="BL233" s="134" t="s">
        <v>256</v>
      </c>
      <c r="BM233" s="297" t="s">
        <v>731</v>
      </c>
    </row>
    <row r="234" spans="2:65" s="150" customFormat="1">
      <c r="B234" s="149"/>
      <c r="D234" s="299" t="s">
        <v>194</v>
      </c>
      <c r="F234" s="300" t="s">
        <v>509</v>
      </c>
      <c r="L234" s="149"/>
      <c r="M234" s="301"/>
      <c r="T234" s="190"/>
      <c r="AT234" s="134" t="s">
        <v>194</v>
      </c>
      <c r="AU234" s="134" t="s">
        <v>75</v>
      </c>
    </row>
    <row r="235" spans="2:65" s="150" customFormat="1" ht="24.15" customHeight="1">
      <c r="B235" s="149"/>
      <c r="C235" s="287" t="s">
        <v>408</v>
      </c>
      <c r="D235" s="287" t="s">
        <v>187</v>
      </c>
      <c r="E235" s="288" t="s">
        <v>511</v>
      </c>
      <c r="F235" s="289" t="s">
        <v>512</v>
      </c>
      <c r="G235" s="290" t="s">
        <v>386</v>
      </c>
      <c r="H235" s="291">
        <v>62.65</v>
      </c>
      <c r="I235" s="128"/>
      <c r="J235" s="292">
        <f>ROUND(I235*H235,2)</f>
        <v>0</v>
      </c>
      <c r="K235" s="289" t="s">
        <v>191</v>
      </c>
      <c r="L235" s="149"/>
      <c r="M235" s="293" t="s">
        <v>3</v>
      </c>
      <c r="N235" s="294" t="s">
        <v>36</v>
      </c>
      <c r="O235" s="295">
        <v>0.06</v>
      </c>
      <c r="P235" s="295">
        <f>O235*H235</f>
        <v>3.7589999999999999</v>
      </c>
      <c r="Q235" s="295">
        <v>1.42E-3</v>
      </c>
      <c r="R235" s="295">
        <f>Q235*H235</f>
        <v>8.8963E-2</v>
      </c>
      <c r="S235" s="295">
        <v>0</v>
      </c>
      <c r="T235" s="296">
        <f>S235*H235</f>
        <v>0</v>
      </c>
      <c r="AR235" s="297" t="s">
        <v>256</v>
      </c>
      <c r="AT235" s="297" t="s">
        <v>187</v>
      </c>
      <c r="AU235" s="297" t="s">
        <v>75</v>
      </c>
      <c r="AY235" s="134" t="s">
        <v>185</v>
      </c>
      <c r="BE235" s="298">
        <f>IF(N235="základní",J235,0)</f>
        <v>0</v>
      </c>
      <c r="BF235" s="298">
        <f>IF(N235="snížená",J235,0)</f>
        <v>0</v>
      </c>
      <c r="BG235" s="298">
        <f>IF(N235="zákl. přenesená",J235,0)</f>
        <v>0</v>
      </c>
      <c r="BH235" s="298">
        <f>IF(N235="sníž. přenesená",J235,0)</f>
        <v>0</v>
      </c>
      <c r="BI235" s="298">
        <f>IF(N235="nulová",J235,0)</f>
        <v>0</v>
      </c>
      <c r="BJ235" s="134" t="s">
        <v>73</v>
      </c>
      <c r="BK235" s="298">
        <f>ROUND(I235*H235,2)</f>
        <v>0</v>
      </c>
      <c r="BL235" s="134" t="s">
        <v>256</v>
      </c>
      <c r="BM235" s="297" t="s">
        <v>732</v>
      </c>
    </row>
    <row r="236" spans="2:65" s="150" customFormat="1">
      <c r="B236" s="149"/>
      <c r="D236" s="299" t="s">
        <v>194</v>
      </c>
      <c r="F236" s="300" t="s">
        <v>514</v>
      </c>
      <c r="L236" s="149"/>
      <c r="M236" s="301"/>
      <c r="T236" s="190"/>
      <c r="AT236" s="134" t="s">
        <v>194</v>
      </c>
      <c r="AU236" s="134" t="s">
        <v>75</v>
      </c>
    </row>
    <row r="237" spans="2:65" s="303" customFormat="1">
      <c r="B237" s="302"/>
      <c r="D237" s="304" t="s">
        <v>196</v>
      </c>
      <c r="E237" s="305" t="s">
        <v>3</v>
      </c>
      <c r="F237" s="306" t="s">
        <v>197</v>
      </c>
      <c r="H237" s="305" t="s">
        <v>3</v>
      </c>
      <c r="L237" s="302"/>
      <c r="M237" s="307"/>
      <c r="T237" s="308"/>
      <c r="AT237" s="305" t="s">
        <v>196</v>
      </c>
      <c r="AU237" s="305" t="s">
        <v>75</v>
      </c>
      <c r="AV237" s="303" t="s">
        <v>73</v>
      </c>
      <c r="AW237" s="303" t="s">
        <v>27</v>
      </c>
      <c r="AX237" s="303" t="s">
        <v>65</v>
      </c>
      <c r="AY237" s="305" t="s">
        <v>185</v>
      </c>
    </row>
    <row r="238" spans="2:65" s="303" customFormat="1">
      <c r="B238" s="302"/>
      <c r="D238" s="304" t="s">
        <v>196</v>
      </c>
      <c r="E238" s="305" t="s">
        <v>3</v>
      </c>
      <c r="F238" s="306" t="s">
        <v>733</v>
      </c>
      <c r="H238" s="305" t="s">
        <v>3</v>
      </c>
      <c r="L238" s="302"/>
      <c r="M238" s="307"/>
      <c r="T238" s="308"/>
      <c r="AT238" s="305" t="s">
        <v>196</v>
      </c>
      <c r="AU238" s="305" t="s">
        <v>75</v>
      </c>
      <c r="AV238" s="303" t="s">
        <v>73</v>
      </c>
      <c r="AW238" s="303" t="s">
        <v>27</v>
      </c>
      <c r="AX238" s="303" t="s">
        <v>65</v>
      </c>
      <c r="AY238" s="305" t="s">
        <v>185</v>
      </c>
    </row>
    <row r="239" spans="2:65" s="310" customFormat="1">
      <c r="B239" s="309"/>
      <c r="D239" s="304" t="s">
        <v>196</v>
      </c>
      <c r="E239" s="311" t="s">
        <v>3</v>
      </c>
      <c r="F239" s="312" t="s">
        <v>113</v>
      </c>
      <c r="H239" s="313">
        <v>62.65</v>
      </c>
      <c r="L239" s="309"/>
      <c r="M239" s="314"/>
      <c r="T239" s="315"/>
      <c r="AT239" s="316" t="s">
        <v>196</v>
      </c>
      <c r="AU239" s="316" t="s">
        <v>75</v>
      </c>
      <c r="AV239" s="310" t="s">
        <v>75</v>
      </c>
      <c r="AW239" s="310" t="s">
        <v>27</v>
      </c>
      <c r="AX239" s="310" t="s">
        <v>73</v>
      </c>
      <c r="AY239" s="316" t="s">
        <v>185</v>
      </c>
    </row>
    <row r="240" spans="2:65" s="150" customFormat="1" ht="33" customHeight="1">
      <c r="B240" s="149"/>
      <c r="C240" s="287" t="s">
        <v>414</v>
      </c>
      <c r="D240" s="287" t="s">
        <v>187</v>
      </c>
      <c r="E240" s="288" t="s">
        <v>517</v>
      </c>
      <c r="F240" s="289" t="s">
        <v>518</v>
      </c>
      <c r="G240" s="290" t="s">
        <v>224</v>
      </c>
      <c r="H240" s="291">
        <v>137.83000000000001</v>
      </c>
      <c r="I240" s="128"/>
      <c r="J240" s="292">
        <f>ROUND(I240*H240,2)</f>
        <v>0</v>
      </c>
      <c r="K240" s="289" t="s">
        <v>191</v>
      </c>
      <c r="L240" s="149"/>
      <c r="M240" s="293" t="s">
        <v>3</v>
      </c>
      <c r="N240" s="294" t="s">
        <v>36</v>
      </c>
      <c r="O240" s="295">
        <v>9.9000000000000005E-2</v>
      </c>
      <c r="P240" s="295">
        <f>O240*H240</f>
        <v>13.645170000000002</v>
      </c>
      <c r="Q240" s="295">
        <v>4.4999999999999997E-3</v>
      </c>
      <c r="R240" s="295">
        <f>Q240*H240</f>
        <v>0.62023499999999998</v>
      </c>
      <c r="S240" s="295">
        <v>0</v>
      </c>
      <c r="T240" s="296">
        <f>S240*H240</f>
        <v>0</v>
      </c>
      <c r="AR240" s="297" t="s">
        <v>256</v>
      </c>
      <c r="AT240" s="297" t="s">
        <v>187</v>
      </c>
      <c r="AU240" s="297" t="s">
        <v>75</v>
      </c>
      <c r="AY240" s="134" t="s">
        <v>185</v>
      </c>
      <c r="BE240" s="298">
        <f>IF(N240="základní",J240,0)</f>
        <v>0</v>
      </c>
      <c r="BF240" s="298">
        <f>IF(N240="snížená",J240,0)</f>
        <v>0</v>
      </c>
      <c r="BG240" s="298">
        <f>IF(N240="zákl. přenesená",J240,0)</f>
        <v>0</v>
      </c>
      <c r="BH240" s="298">
        <f>IF(N240="sníž. přenesená",J240,0)</f>
        <v>0</v>
      </c>
      <c r="BI240" s="298">
        <f>IF(N240="nulová",J240,0)</f>
        <v>0</v>
      </c>
      <c r="BJ240" s="134" t="s">
        <v>73</v>
      </c>
      <c r="BK240" s="298">
        <f>ROUND(I240*H240,2)</f>
        <v>0</v>
      </c>
      <c r="BL240" s="134" t="s">
        <v>256</v>
      </c>
      <c r="BM240" s="297" t="s">
        <v>734</v>
      </c>
    </row>
    <row r="241" spans="2:65" s="150" customFormat="1">
      <c r="B241" s="149"/>
      <c r="D241" s="299" t="s">
        <v>194</v>
      </c>
      <c r="F241" s="300" t="s">
        <v>520</v>
      </c>
      <c r="L241" s="149"/>
      <c r="M241" s="301"/>
      <c r="T241" s="190"/>
      <c r="AT241" s="134" t="s">
        <v>194</v>
      </c>
      <c r="AU241" s="134" t="s">
        <v>75</v>
      </c>
    </row>
    <row r="242" spans="2:65" s="150" customFormat="1" ht="37.799999999999997" customHeight="1">
      <c r="B242" s="149"/>
      <c r="C242" s="287" t="s">
        <v>420</v>
      </c>
      <c r="D242" s="287" t="s">
        <v>187</v>
      </c>
      <c r="E242" s="288" t="s">
        <v>522</v>
      </c>
      <c r="F242" s="289" t="s">
        <v>523</v>
      </c>
      <c r="G242" s="290" t="s">
        <v>224</v>
      </c>
      <c r="H242" s="291">
        <v>137.83000000000001</v>
      </c>
      <c r="I242" s="128"/>
      <c r="J242" s="292">
        <f>ROUND(I242*H242,2)</f>
        <v>0</v>
      </c>
      <c r="K242" s="289" t="s">
        <v>191</v>
      </c>
      <c r="L242" s="149"/>
      <c r="M242" s="293" t="s">
        <v>3</v>
      </c>
      <c r="N242" s="294" t="s">
        <v>36</v>
      </c>
      <c r="O242" s="295">
        <v>0.71</v>
      </c>
      <c r="P242" s="295">
        <f>O242*H242</f>
        <v>97.859300000000005</v>
      </c>
      <c r="Q242" s="295">
        <v>7.5500000000000003E-3</v>
      </c>
      <c r="R242" s="295">
        <f>Q242*H242</f>
        <v>1.0406165000000001</v>
      </c>
      <c r="S242" s="295">
        <v>0</v>
      </c>
      <c r="T242" s="296">
        <f>S242*H242</f>
        <v>0</v>
      </c>
      <c r="AR242" s="297" t="s">
        <v>256</v>
      </c>
      <c r="AT242" s="297" t="s">
        <v>187</v>
      </c>
      <c r="AU242" s="297" t="s">
        <v>75</v>
      </c>
      <c r="AY242" s="134" t="s">
        <v>185</v>
      </c>
      <c r="BE242" s="298">
        <f>IF(N242="základní",J242,0)</f>
        <v>0</v>
      </c>
      <c r="BF242" s="298">
        <f>IF(N242="snížená",J242,0)</f>
        <v>0</v>
      </c>
      <c r="BG242" s="298">
        <f>IF(N242="zákl. přenesená",J242,0)</f>
        <v>0</v>
      </c>
      <c r="BH242" s="298">
        <f>IF(N242="sníž. přenesená",J242,0)</f>
        <v>0</v>
      </c>
      <c r="BI242" s="298">
        <f>IF(N242="nulová",J242,0)</f>
        <v>0</v>
      </c>
      <c r="BJ242" s="134" t="s">
        <v>73</v>
      </c>
      <c r="BK242" s="298">
        <f>ROUND(I242*H242,2)</f>
        <v>0</v>
      </c>
      <c r="BL242" s="134" t="s">
        <v>256</v>
      </c>
      <c r="BM242" s="297" t="s">
        <v>735</v>
      </c>
    </row>
    <row r="243" spans="2:65" s="150" customFormat="1">
      <c r="B243" s="149"/>
      <c r="D243" s="299" t="s">
        <v>194</v>
      </c>
      <c r="F243" s="300" t="s">
        <v>525</v>
      </c>
      <c r="L243" s="149"/>
      <c r="M243" s="301"/>
      <c r="T243" s="190"/>
      <c r="AT243" s="134" t="s">
        <v>194</v>
      </c>
      <c r="AU243" s="134" t="s">
        <v>75</v>
      </c>
    </row>
    <row r="244" spans="2:65" s="150" customFormat="1" ht="24.15" customHeight="1">
      <c r="B244" s="149"/>
      <c r="C244" s="317" t="s">
        <v>426</v>
      </c>
      <c r="D244" s="317" t="s">
        <v>206</v>
      </c>
      <c r="E244" s="318" t="s">
        <v>527</v>
      </c>
      <c r="F244" s="319" t="s">
        <v>528</v>
      </c>
      <c r="G244" s="320" t="s">
        <v>224</v>
      </c>
      <c r="H244" s="321">
        <v>137.83000000000001</v>
      </c>
      <c r="I244" s="129"/>
      <c r="J244" s="322">
        <f>ROUND(I244*H244,2)</f>
        <v>0</v>
      </c>
      <c r="K244" s="319" t="s">
        <v>191</v>
      </c>
      <c r="L244" s="323"/>
      <c r="M244" s="324" t="s">
        <v>3</v>
      </c>
      <c r="N244" s="325" t="s">
        <v>36</v>
      </c>
      <c r="O244" s="295">
        <v>0</v>
      </c>
      <c r="P244" s="295">
        <f>O244*H244</f>
        <v>0</v>
      </c>
      <c r="Q244" s="295">
        <v>1.8409999999999999E-2</v>
      </c>
      <c r="R244" s="295">
        <f>Q244*H244</f>
        <v>2.5374503000000002</v>
      </c>
      <c r="S244" s="295">
        <v>0</v>
      </c>
      <c r="T244" s="296">
        <f>S244*H244</f>
        <v>0</v>
      </c>
      <c r="AR244" s="297" t="s">
        <v>333</v>
      </c>
      <c r="AT244" s="297" t="s">
        <v>206</v>
      </c>
      <c r="AU244" s="297" t="s">
        <v>75</v>
      </c>
      <c r="AY244" s="134" t="s">
        <v>185</v>
      </c>
      <c r="BE244" s="298">
        <f>IF(N244="základní",J244,0)</f>
        <v>0</v>
      </c>
      <c r="BF244" s="298">
        <f>IF(N244="snížená",J244,0)</f>
        <v>0</v>
      </c>
      <c r="BG244" s="298">
        <f>IF(N244="zákl. přenesená",J244,0)</f>
        <v>0</v>
      </c>
      <c r="BH244" s="298">
        <f>IF(N244="sníž. přenesená",J244,0)</f>
        <v>0</v>
      </c>
      <c r="BI244" s="298">
        <f>IF(N244="nulová",J244,0)</f>
        <v>0</v>
      </c>
      <c r="BJ244" s="134" t="s">
        <v>73</v>
      </c>
      <c r="BK244" s="298">
        <f>ROUND(I244*H244,2)</f>
        <v>0</v>
      </c>
      <c r="BL244" s="134" t="s">
        <v>256</v>
      </c>
      <c r="BM244" s="297" t="s">
        <v>736</v>
      </c>
    </row>
    <row r="245" spans="2:65" s="150" customFormat="1" ht="49.05" customHeight="1">
      <c r="B245" s="149"/>
      <c r="C245" s="287" t="s">
        <v>431</v>
      </c>
      <c r="D245" s="287" t="s">
        <v>187</v>
      </c>
      <c r="E245" s="288" t="s">
        <v>532</v>
      </c>
      <c r="F245" s="289" t="s">
        <v>533</v>
      </c>
      <c r="G245" s="290" t="s">
        <v>232</v>
      </c>
      <c r="H245" s="291">
        <v>1.2</v>
      </c>
      <c r="I245" s="128"/>
      <c r="J245" s="292">
        <f>ROUND(I245*H245,2)</f>
        <v>0</v>
      </c>
      <c r="K245" s="289" t="s">
        <v>191</v>
      </c>
      <c r="L245" s="149"/>
      <c r="M245" s="293" t="s">
        <v>3</v>
      </c>
      <c r="N245" s="294" t="s">
        <v>36</v>
      </c>
      <c r="O245" s="295">
        <v>0.84</v>
      </c>
      <c r="P245" s="295">
        <f>O245*H245</f>
        <v>1.008</v>
      </c>
      <c r="Q245" s="295">
        <v>0</v>
      </c>
      <c r="R245" s="295">
        <f>Q245*H245</f>
        <v>0</v>
      </c>
      <c r="S245" s="295">
        <v>0</v>
      </c>
      <c r="T245" s="296">
        <f>S245*H245</f>
        <v>0</v>
      </c>
      <c r="AR245" s="297" t="s">
        <v>256</v>
      </c>
      <c r="AT245" s="297" t="s">
        <v>187</v>
      </c>
      <c r="AU245" s="297" t="s">
        <v>75</v>
      </c>
      <c r="AY245" s="134" t="s">
        <v>185</v>
      </c>
      <c r="BE245" s="298">
        <f>IF(N245="základní",J245,0)</f>
        <v>0</v>
      </c>
      <c r="BF245" s="298">
        <f>IF(N245="snížená",J245,0)</f>
        <v>0</v>
      </c>
      <c r="BG245" s="298">
        <f>IF(N245="zákl. přenesená",J245,0)</f>
        <v>0</v>
      </c>
      <c r="BH245" s="298">
        <f>IF(N245="sníž. přenesená",J245,0)</f>
        <v>0</v>
      </c>
      <c r="BI245" s="298">
        <f>IF(N245="nulová",J245,0)</f>
        <v>0</v>
      </c>
      <c r="BJ245" s="134" t="s">
        <v>73</v>
      </c>
      <c r="BK245" s="298">
        <f>ROUND(I245*H245,2)</f>
        <v>0</v>
      </c>
      <c r="BL245" s="134" t="s">
        <v>256</v>
      </c>
      <c r="BM245" s="297" t="s">
        <v>737</v>
      </c>
    </row>
    <row r="246" spans="2:65" s="150" customFormat="1">
      <c r="B246" s="149"/>
      <c r="D246" s="299" t="s">
        <v>194</v>
      </c>
      <c r="F246" s="300" t="s">
        <v>535</v>
      </c>
      <c r="L246" s="149"/>
      <c r="M246" s="301"/>
      <c r="T246" s="190"/>
      <c r="AT246" s="134" t="s">
        <v>194</v>
      </c>
      <c r="AU246" s="134" t="s">
        <v>75</v>
      </c>
    </row>
    <row r="247" spans="2:65" s="276" customFormat="1" ht="22.8" customHeight="1">
      <c r="B247" s="275"/>
      <c r="D247" s="277" t="s">
        <v>64</v>
      </c>
      <c r="E247" s="285" t="s">
        <v>536</v>
      </c>
      <c r="F247" s="285" t="s">
        <v>537</v>
      </c>
      <c r="J247" s="286">
        <f>BK247</f>
        <v>0</v>
      </c>
      <c r="L247" s="275"/>
      <c r="M247" s="280"/>
      <c r="P247" s="281">
        <f>SUM(P248:P275)</f>
        <v>113.87106499999999</v>
      </c>
      <c r="R247" s="281">
        <f>SUM(R248:R275)</f>
        <v>0.53565050000000003</v>
      </c>
      <c r="T247" s="282">
        <f>SUM(T248:T275)</f>
        <v>0.10418905000000001</v>
      </c>
      <c r="AR247" s="277" t="s">
        <v>75</v>
      </c>
      <c r="AT247" s="283" t="s">
        <v>64</v>
      </c>
      <c r="AU247" s="283" t="s">
        <v>73</v>
      </c>
      <c r="AY247" s="277" t="s">
        <v>185</v>
      </c>
      <c r="BK247" s="284">
        <f>SUM(BK248:BK275)</f>
        <v>0</v>
      </c>
    </row>
    <row r="248" spans="2:65" s="150" customFormat="1" ht="21.75" customHeight="1">
      <c r="B248" s="149"/>
      <c r="C248" s="287" t="s">
        <v>437</v>
      </c>
      <c r="D248" s="287" t="s">
        <v>187</v>
      </c>
      <c r="E248" s="288" t="s">
        <v>539</v>
      </c>
      <c r="F248" s="289" t="s">
        <v>540</v>
      </c>
      <c r="G248" s="290" t="s">
        <v>224</v>
      </c>
      <c r="H248" s="291">
        <v>323.54500000000002</v>
      </c>
      <c r="I248" s="128"/>
      <c r="J248" s="292">
        <f>ROUND(I248*H248,2)</f>
        <v>0</v>
      </c>
      <c r="K248" s="289" t="s">
        <v>191</v>
      </c>
      <c r="L248" s="149"/>
      <c r="M248" s="293" t="s">
        <v>3</v>
      </c>
      <c r="N248" s="294" t="s">
        <v>36</v>
      </c>
      <c r="O248" s="295">
        <v>8.4000000000000005E-2</v>
      </c>
      <c r="P248" s="295">
        <f>O248*H248</f>
        <v>27.177780000000002</v>
      </c>
      <c r="Q248" s="295">
        <v>0</v>
      </c>
      <c r="R248" s="295">
        <f>Q248*H248</f>
        <v>0</v>
      </c>
      <c r="S248" s="295">
        <v>0</v>
      </c>
      <c r="T248" s="296">
        <f>S248*H248</f>
        <v>0</v>
      </c>
      <c r="AR248" s="297" t="s">
        <v>256</v>
      </c>
      <c r="AT248" s="297" t="s">
        <v>187</v>
      </c>
      <c r="AU248" s="297" t="s">
        <v>75</v>
      </c>
      <c r="AY248" s="134" t="s">
        <v>185</v>
      </c>
      <c r="BE248" s="298">
        <f>IF(N248="základní",J248,0)</f>
        <v>0</v>
      </c>
      <c r="BF248" s="298">
        <f>IF(N248="snížená",J248,0)</f>
        <v>0</v>
      </c>
      <c r="BG248" s="298">
        <f>IF(N248="zákl. přenesená",J248,0)</f>
        <v>0</v>
      </c>
      <c r="BH248" s="298">
        <f>IF(N248="sníž. přenesená",J248,0)</f>
        <v>0</v>
      </c>
      <c r="BI248" s="298">
        <f>IF(N248="nulová",J248,0)</f>
        <v>0</v>
      </c>
      <c r="BJ248" s="134" t="s">
        <v>73</v>
      </c>
      <c r="BK248" s="298">
        <f>ROUND(I248*H248,2)</f>
        <v>0</v>
      </c>
      <c r="BL248" s="134" t="s">
        <v>256</v>
      </c>
      <c r="BM248" s="297" t="s">
        <v>738</v>
      </c>
    </row>
    <row r="249" spans="2:65" s="150" customFormat="1">
      <c r="B249" s="149"/>
      <c r="D249" s="299" t="s">
        <v>194</v>
      </c>
      <c r="F249" s="300" t="s">
        <v>542</v>
      </c>
      <c r="L249" s="149"/>
      <c r="M249" s="301"/>
      <c r="T249" s="190"/>
      <c r="AT249" s="134" t="s">
        <v>194</v>
      </c>
      <c r="AU249" s="134" t="s">
        <v>75</v>
      </c>
    </row>
    <row r="250" spans="2:65" s="303" customFormat="1">
      <c r="B250" s="302"/>
      <c r="D250" s="304" t="s">
        <v>196</v>
      </c>
      <c r="E250" s="305" t="s">
        <v>3</v>
      </c>
      <c r="F250" s="306" t="s">
        <v>197</v>
      </c>
      <c r="H250" s="305" t="s">
        <v>3</v>
      </c>
      <c r="L250" s="302"/>
      <c r="M250" s="307"/>
      <c r="T250" s="308"/>
      <c r="AT250" s="305" t="s">
        <v>196</v>
      </c>
      <c r="AU250" s="305" t="s">
        <v>75</v>
      </c>
      <c r="AV250" s="303" t="s">
        <v>73</v>
      </c>
      <c r="AW250" s="303" t="s">
        <v>27</v>
      </c>
      <c r="AX250" s="303" t="s">
        <v>65</v>
      </c>
      <c r="AY250" s="305" t="s">
        <v>185</v>
      </c>
    </row>
    <row r="251" spans="2:65" s="303" customFormat="1">
      <c r="B251" s="302"/>
      <c r="D251" s="304" t="s">
        <v>196</v>
      </c>
      <c r="E251" s="305" t="s">
        <v>3</v>
      </c>
      <c r="F251" s="306" t="s">
        <v>646</v>
      </c>
      <c r="H251" s="305" t="s">
        <v>3</v>
      </c>
      <c r="L251" s="302"/>
      <c r="M251" s="307"/>
      <c r="T251" s="308"/>
      <c r="AT251" s="305" t="s">
        <v>196</v>
      </c>
      <c r="AU251" s="305" t="s">
        <v>75</v>
      </c>
      <c r="AV251" s="303" t="s">
        <v>73</v>
      </c>
      <c r="AW251" s="303" t="s">
        <v>27</v>
      </c>
      <c r="AX251" s="303" t="s">
        <v>65</v>
      </c>
      <c r="AY251" s="305" t="s">
        <v>185</v>
      </c>
    </row>
    <row r="252" spans="2:65" s="303" customFormat="1">
      <c r="B252" s="302"/>
      <c r="D252" s="304" t="s">
        <v>196</v>
      </c>
      <c r="E252" s="305" t="s">
        <v>3</v>
      </c>
      <c r="F252" s="306" t="s">
        <v>647</v>
      </c>
      <c r="H252" s="305" t="s">
        <v>3</v>
      </c>
      <c r="L252" s="302"/>
      <c r="M252" s="307"/>
      <c r="T252" s="308"/>
      <c r="AT252" s="305" t="s">
        <v>196</v>
      </c>
      <c r="AU252" s="305" t="s">
        <v>75</v>
      </c>
      <c r="AV252" s="303" t="s">
        <v>73</v>
      </c>
      <c r="AW252" s="303" t="s">
        <v>27</v>
      </c>
      <c r="AX252" s="303" t="s">
        <v>65</v>
      </c>
      <c r="AY252" s="305" t="s">
        <v>185</v>
      </c>
    </row>
    <row r="253" spans="2:65" s="310" customFormat="1">
      <c r="B253" s="309"/>
      <c r="D253" s="304" t="s">
        <v>196</v>
      </c>
      <c r="E253" s="311" t="s">
        <v>3</v>
      </c>
      <c r="F253" s="312" t="s">
        <v>622</v>
      </c>
      <c r="H253" s="313">
        <v>323.54500000000002</v>
      </c>
      <c r="L253" s="309"/>
      <c r="M253" s="314"/>
      <c r="T253" s="315"/>
      <c r="AT253" s="316" t="s">
        <v>196</v>
      </c>
      <c r="AU253" s="316" t="s">
        <v>75</v>
      </c>
      <c r="AV253" s="310" t="s">
        <v>75</v>
      </c>
      <c r="AW253" s="310" t="s">
        <v>27</v>
      </c>
      <c r="AX253" s="310" t="s">
        <v>73</v>
      </c>
      <c r="AY253" s="316" t="s">
        <v>185</v>
      </c>
    </row>
    <row r="254" spans="2:65" s="150" customFormat="1" ht="16.5" customHeight="1">
      <c r="B254" s="149"/>
      <c r="C254" s="287" t="s">
        <v>442</v>
      </c>
      <c r="D254" s="287" t="s">
        <v>187</v>
      </c>
      <c r="E254" s="288" t="s">
        <v>546</v>
      </c>
      <c r="F254" s="289" t="s">
        <v>547</v>
      </c>
      <c r="G254" s="290" t="s">
        <v>224</v>
      </c>
      <c r="H254" s="291">
        <v>323.54500000000002</v>
      </c>
      <c r="I254" s="128"/>
      <c r="J254" s="292">
        <f>ROUND(I254*H254,2)</f>
        <v>0</v>
      </c>
      <c r="K254" s="289" t="s">
        <v>191</v>
      </c>
      <c r="L254" s="149"/>
      <c r="M254" s="293" t="s">
        <v>3</v>
      </c>
      <c r="N254" s="294" t="s">
        <v>36</v>
      </c>
      <c r="O254" s="295">
        <v>7.3999999999999996E-2</v>
      </c>
      <c r="P254" s="295">
        <f>O254*H254</f>
        <v>23.942329999999998</v>
      </c>
      <c r="Q254" s="295">
        <v>1E-3</v>
      </c>
      <c r="R254" s="295">
        <f>Q254*H254</f>
        <v>0.32354500000000003</v>
      </c>
      <c r="S254" s="295">
        <v>3.1E-4</v>
      </c>
      <c r="T254" s="296">
        <f>S254*H254</f>
        <v>0.10029895000000001</v>
      </c>
      <c r="AR254" s="297" t="s">
        <v>256</v>
      </c>
      <c r="AT254" s="297" t="s">
        <v>187</v>
      </c>
      <c r="AU254" s="297" t="s">
        <v>75</v>
      </c>
      <c r="AY254" s="134" t="s">
        <v>185</v>
      </c>
      <c r="BE254" s="298">
        <f>IF(N254="základní",J254,0)</f>
        <v>0</v>
      </c>
      <c r="BF254" s="298">
        <f>IF(N254="snížená",J254,0)</f>
        <v>0</v>
      </c>
      <c r="BG254" s="298">
        <f>IF(N254="zákl. přenesená",J254,0)</f>
        <v>0</v>
      </c>
      <c r="BH254" s="298">
        <f>IF(N254="sníž. přenesená",J254,0)</f>
        <v>0</v>
      </c>
      <c r="BI254" s="298">
        <f>IF(N254="nulová",J254,0)</f>
        <v>0</v>
      </c>
      <c r="BJ254" s="134" t="s">
        <v>73</v>
      </c>
      <c r="BK254" s="298">
        <f>ROUND(I254*H254,2)</f>
        <v>0</v>
      </c>
      <c r="BL254" s="134" t="s">
        <v>256</v>
      </c>
      <c r="BM254" s="297" t="s">
        <v>739</v>
      </c>
    </row>
    <row r="255" spans="2:65" s="150" customFormat="1">
      <c r="B255" s="149"/>
      <c r="D255" s="299" t="s">
        <v>194</v>
      </c>
      <c r="F255" s="300" t="s">
        <v>549</v>
      </c>
      <c r="L255" s="149"/>
      <c r="M255" s="301"/>
      <c r="T255" s="190"/>
      <c r="AT255" s="134" t="s">
        <v>194</v>
      </c>
      <c r="AU255" s="134" t="s">
        <v>75</v>
      </c>
    </row>
    <row r="256" spans="2:65" s="150" customFormat="1" ht="24.15" customHeight="1">
      <c r="B256" s="149"/>
      <c r="C256" s="287" t="s">
        <v>447</v>
      </c>
      <c r="D256" s="287" t="s">
        <v>187</v>
      </c>
      <c r="E256" s="288" t="s">
        <v>551</v>
      </c>
      <c r="F256" s="289" t="s">
        <v>552</v>
      </c>
      <c r="G256" s="290" t="s">
        <v>224</v>
      </c>
      <c r="H256" s="291">
        <v>325.54500000000002</v>
      </c>
      <c r="I256" s="128"/>
      <c r="J256" s="292">
        <f>ROUND(I256*H256,2)</f>
        <v>0</v>
      </c>
      <c r="K256" s="289" t="s">
        <v>191</v>
      </c>
      <c r="L256" s="149"/>
      <c r="M256" s="293" t="s">
        <v>3</v>
      </c>
      <c r="N256" s="294" t="s">
        <v>36</v>
      </c>
      <c r="O256" s="295">
        <v>3.6999999999999998E-2</v>
      </c>
      <c r="P256" s="295">
        <f>O256*H256</f>
        <v>12.045165000000001</v>
      </c>
      <c r="Q256" s="295">
        <v>0</v>
      </c>
      <c r="R256" s="295">
        <f>Q256*H256</f>
        <v>0</v>
      </c>
      <c r="S256" s="295">
        <v>0</v>
      </c>
      <c r="T256" s="296">
        <f>S256*H256</f>
        <v>0</v>
      </c>
      <c r="AR256" s="297" t="s">
        <v>256</v>
      </c>
      <c r="AT256" s="297" t="s">
        <v>187</v>
      </c>
      <c r="AU256" s="297" t="s">
        <v>75</v>
      </c>
      <c r="AY256" s="134" t="s">
        <v>185</v>
      </c>
      <c r="BE256" s="298">
        <f>IF(N256="základní",J256,0)</f>
        <v>0</v>
      </c>
      <c r="BF256" s="298">
        <f>IF(N256="snížená",J256,0)</f>
        <v>0</v>
      </c>
      <c r="BG256" s="298">
        <f>IF(N256="zákl. přenesená",J256,0)</f>
        <v>0</v>
      </c>
      <c r="BH256" s="298">
        <f>IF(N256="sníž. přenesená",J256,0)</f>
        <v>0</v>
      </c>
      <c r="BI256" s="298">
        <f>IF(N256="nulová",J256,0)</f>
        <v>0</v>
      </c>
      <c r="BJ256" s="134" t="s">
        <v>73</v>
      </c>
      <c r="BK256" s="298">
        <f>ROUND(I256*H256,2)</f>
        <v>0</v>
      </c>
      <c r="BL256" s="134" t="s">
        <v>256</v>
      </c>
      <c r="BM256" s="297" t="s">
        <v>740</v>
      </c>
    </row>
    <row r="257" spans="2:65" s="150" customFormat="1">
      <c r="B257" s="149"/>
      <c r="D257" s="299" t="s">
        <v>194</v>
      </c>
      <c r="F257" s="300" t="s">
        <v>554</v>
      </c>
      <c r="L257" s="149"/>
      <c r="M257" s="301"/>
      <c r="T257" s="190"/>
      <c r="AT257" s="134" t="s">
        <v>194</v>
      </c>
      <c r="AU257" s="134" t="s">
        <v>75</v>
      </c>
    </row>
    <row r="258" spans="2:65" s="150" customFormat="1" ht="37.799999999999997" customHeight="1">
      <c r="B258" s="149"/>
      <c r="C258" s="287" t="s">
        <v>452</v>
      </c>
      <c r="D258" s="287" t="s">
        <v>187</v>
      </c>
      <c r="E258" s="288" t="s">
        <v>556</v>
      </c>
      <c r="F258" s="289" t="s">
        <v>557</v>
      </c>
      <c r="G258" s="290" t="s">
        <v>203</v>
      </c>
      <c r="H258" s="291">
        <v>6</v>
      </c>
      <c r="I258" s="128"/>
      <c r="J258" s="292">
        <f>ROUND(I258*H258,2)</f>
        <v>0</v>
      </c>
      <c r="K258" s="289" t="s">
        <v>191</v>
      </c>
      <c r="L258" s="149"/>
      <c r="M258" s="293" t="s">
        <v>3</v>
      </c>
      <c r="N258" s="294" t="s">
        <v>36</v>
      </c>
      <c r="O258" s="295">
        <v>6.4000000000000001E-2</v>
      </c>
      <c r="P258" s="295">
        <f>O258*H258</f>
        <v>0.38400000000000001</v>
      </c>
      <c r="Q258" s="295">
        <v>4.8000000000000001E-4</v>
      </c>
      <c r="R258" s="295">
        <f>Q258*H258</f>
        <v>2.8800000000000002E-3</v>
      </c>
      <c r="S258" s="295">
        <v>0</v>
      </c>
      <c r="T258" s="296">
        <f>S258*H258</f>
        <v>0</v>
      </c>
      <c r="AR258" s="297" t="s">
        <v>256</v>
      </c>
      <c r="AT258" s="297" t="s">
        <v>187</v>
      </c>
      <c r="AU258" s="297" t="s">
        <v>75</v>
      </c>
      <c r="AY258" s="134" t="s">
        <v>185</v>
      </c>
      <c r="BE258" s="298">
        <f>IF(N258="základní",J258,0)</f>
        <v>0</v>
      </c>
      <c r="BF258" s="298">
        <f>IF(N258="snížená",J258,0)</f>
        <v>0</v>
      </c>
      <c r="BG258" s="298">
        <f>IF(N258="zákl. přenesená",J258,0)</f>
        <v>0</v>
      </c>
      <c r="BH258" s="298">
        <f>IF(N258="sníž. přenesená",J258,0)</f>
        <v>0</v>
      </c>
      <c r="BI258" s="298">
        <f>IF(N258="nulová",J258,0)</f>
        <v>0</v>
      </c>
      <c r="BJ258" s="134" t="s">
        <v>73</v>
      </c>
      <c r="BK258" s="298">
        <f>ROUND(I258*H258,2)</f>
        <v>0</v>
      </c>
      <c r="BL258" s="134" t="s">
        <v>256</v>
      </c>
      <c r="BM258" s="297" t="s">
        <v>741</v>
      </c>
    </row>
    <row r="259" spans="2:65" s="150" customFormat="1">
      <c r="B259" s="149"/>
      <c r="D259" s="299" t="s">
        <v>194</v>
      </c>
      <c r="F259" s="300" t="s">
        <v>559</v>
      </c>
      <c r="L259" s="149"/>
      <c r="M259" s="301"/>
      <c r="T259" s="190"/>
      <c r="AT259" s="134" t="s">
        <v>194</v>
      </c>
      <c r="AU259" s="134" t="s">
        <v>75</v>
      </c>
    </row>
    <row r="260" spans="2:65" s="150" customFormat="1" ht="24.15" customHeight="1">
      <c r="B260" s="149"/>
      <c r="C260" s="287" t="s">
        <v>457</v>
      </c>
      <c r="D260" s="287" t="s">
        <v>187</v>
      </c>
      <c r="E260" s="288" t="s">
        <v>561</v>
      </c>
      <c r="F260" s="289" t="s">
        <v>562</v>
      </c>
      <c r="G260" s="290" t="s">
        <v>224</v>
      </c>
      <c r="H260" s="291">
        <v>129.66999999999999</v>
      </c>
      <c r="I260" s="128"/>
      <c r="J260" s="292">
        <f>ROUND(I260*H260,2)</f>
        <v>0</v>
      </c>
      <c r="K260" s="289" t="s">
        <v>191</v>
      </c>
      <c r="L260" s="149"/>
      <c r="M260" s="293" t="s">
        <v>3</v>
      </c>
      <c r="N260" s="294" t="s">
        <v>36</v>
      </c>
      <c r="O260" s="295">
        <v>1.2E-2</v>
      </c>
      <c r="P260" s="295">
        <f>O260*H260</f>
        <v>1.5560399999999999</v>
      </c>
      <c r="Q260" s="295">
        <v>0</v>
      </c>
      <c r="R260" s="295">
        <f>Q260*H260</f>
        <v>0</v>
      </c>
      <c r="S260" s="295">
        <v>3.0000000000000001E-5</v>
      </c>
      <c r="T260" s="296">
        <f>S260*H260</f>
        <v>3.8900999999999996E-3</v>
      </c>
      <c r="AR260" s="297" t="s">
        <v>256</v>
      </c>
      <c r="AT260" s="297" t="s">
        <v>187</v>
      </c>
      <c r="AU260" s="297" t="s">
        <v>75</v>
      </c>
      <c r="AY260" s="134" t="s">
        <v>185</v>
      </c>
      <c r="BE260" s="298">
        <f>IF(N260="základní",J260,0)</f>
        <v>0</v>
      </c>
      <c r="BF260" s="298">
        <f>IF(N260="snížená",J260,0)</f>
        <v>0</v>
      </c>
      <c r="BG260" s="298">
        <f>IF(N260="zákl. přenesená",J260,0)</f>
        <v>0</v>
      </c>
      <c r="BH260" s="298">
        <f>IF(N260="sníž. přenesená",J260,0)</f>
        <v>0</v>
      </c>
      <c r="BI260" s="298">
        <f>IF(N260="nulová",J260,0)</f>
        <v>0</v>
      </c>
      <c r="BJ260" s="134" t="s">
        <v>73</v>
      </c>
      <c r="BK260" s="298">
        <f>ROUND(I260*H260,2)</f>
        <v>0</v>
      </c>
      <c r="BL260" s="134" t="s">
        <v>256</v>
      </c>
      <c r="BM260" s="297" t="s">
        <v>742</v>
      </c>
    </row>
    <row r="261" spans="2:65" s="150" customFormat="1">
      <c r="B261" s="149"/>
      <c r="D261" s="299" t="s">
        <v>194</v>
      </c>
      <c r="F261" s="300" t="s">
        <v>564</v>
      </c>
      <c r="L261" s="149"/>
      <c r="M261" s="301"/>
      <c r="T261" s="190"/>
      <c r="AT261" s="134" t="s">
        <v>194</v>
      </c>
      <c r="AU261" s="134" t="s">
        <v>75</v>
      </c>
    </row>
    <row r="262" spans="2:65" s="303" customFormat="1">
      <c r="B262" s="302"/>
      <c r="D262" s="304" t="s">
        <v>196</v>
      </c>
      <c r="E262" s="305" t="s">
        <v>3</v>
      </c>
      <c r="F262" s="306" t="s">
        <v>197</v>
      </c>
      <c r="H262" s="305" t="s">
        <v>3</v>
      </c>
      <c r="L262" s="302"/>
      <c r="M262" s="307"/>
      <c r="T262" s="308"/>
      <c r="AT262" s="305" t="s">
        <v>196</v>
      </c>
      <c r="AU262" s="305" t="s">
        <v>75</v>
      </c>
      <c r="AV262" s="303" t="s">
        <v>73</v>
      </c>
      <c r="AW262" s="303" t="s">
        <v>27</v>
      </c>
      <c r="AX262" s="303" t="s">
        <v>65</v>
      </c>
      <c r="AY262" s="305" t="s">
        <v>185</v>
      </c>
    </row>
    <row r="263" spans="2:65" s="303" customFormat="1">
      <c r="B263" s="302"/>
      <c r="D263" s="304" t="s">
        <v>196</v>
      </c>
      <c r="E263" s="305" t="s">
        <v>3</v>
      </c>
      <c r="F263" s="306" t="s">
        <v>743</v>
      </c>
      <c r="H263" s="305" t="s">
        <v>3</v>
      </c>
      <c r="L263" s="302"/>
      <c r="M263" s="307"/>
      <c r="T263" s="308"/>
      <c r="AT263" s="305" t="s">
        <v>196</v>
      </c>
      <c r="AU263" s="305" t="s">
        <v>75</v>
      </c>
      <c r="AV263" s="303" t="s">
        <v>73</v>
      </c>
      <c r="AW263" s="303" t="s">
        <v>27</v>
      </c>
      <c r="AX263" s="303" t="s">
        <v>65</v>
      </c>
      <c r="AY263" s="305" t="s">
        <v>185</v>
      </c>
    </row>
    <row r="264" spans="2:65" s="310" customFormat="1">
      <c r="B264" s="309"/>
      <c r="D264" s="304" t="s">
        <v>196</v>
      </c>
      <c r="E264" s="311" t="s">
        <v>3</v>
      </c>
      <c r="F264" s="312" t="s">
        <v>107</v>
      </c>
      <c r="H264" s="313">
        <v>129.66999999999999</v>
      </c>
      <c r="L264" s="309"/>
      <c r="M264" s="314"/>
      <c r="T264" s="315"/>
      <c r="AT264" s="316" t="s">
        <v>196</v>
      </c>
      <c r="AU264" s="316" t="s">
        <v>75</v>
      </c>
      <c r="AV264" s="310" t="s">
        <v>75</v>
      </c>
      <c r="AW264" s="310" t="s">
        <v>27</v>
      </c>
      <c r="AX264" s="310" t="s">
        <v>73</v>
      </c>
      <c r="AY264" s="316" t="s">
        <v>185</v>
      </c>
    </row>
    <row r="265" spans="2:65" s="150" customFormat="1" ht="16.5" customHeight="1">
      <c r="B265" s="149"/>
      <c r="C265" s="317" t="s">
        <v>463</v>
      </c>
      <c r="D265" s="317" t="s">
        <v>206</v>
      </c>
      <c r="E265" s="318" t="s">
        <v>568</v>
      </c>
      <c r="F265" s="319" t="s">
        <v>569</v>
      </c>
      <c r="G265" s="320" t="s">
        <v>224</v>
      </c>
      <c r="H265" s="321">
        <v>129.66999999999999</v>
      </c>
      <c r="I265" s="129"/>
      <c r="J265" s="322">
        <f>ROUND(I265*H265,2)</f>
        <v>0</v>
      </c>
      <c r="K265" s="319" t="s">
        <v>191</v>
      </c>
      <c r="L265" s="323"/>
      <c r="M265" s="324" t="s">
        <v>3</v>
      </c>
      <c r="N265" s="325" t="s">
        <v>36</v>
      </c>
      <c r="O265" s="295">
        <v>0</v>
      </c>
      <c r="P265" s="295">
        <f>O265*H265</f>
        <v>0</v>
      </c>
      <c r="Q265" s="295">
        <v>1.0000000000000001E-5</v>
      </c>
      <c r="R265" s="295">
        <f>Q265*H265</f>
        <v>1.2967E-3</v>
      </c>
      <c r="S265" s="295">
        <v>0</v>
      </c>
      <c r="T265" s="296">
        <f>S265*H265</f>
        <v>0</v>
      </c>
      <c r="AR265" s="297" t="s">
        <v>333</v>
      </c>
      <c r="AT265" s="297" t="s">
        <v>206</v>
      </c>
      <c r="AU265" s="297" t="s">
        <v>75</v>
      </c>
      <c r="AY265" s="134" t="s">
        <v>185</v>
      </c>
      <c r="BE265" s="298">
        <f>IF(N265="základní",J265,0)</f>
        <v>0</v>
      </c>
      <c r="BF265" s="298">
        <f>IF(N265="snížená",J265,0)</f>
        <v>0</v>
      </c>
      <c r="BG265" s="298">
        <f>IF(N265="zákl. přenesená",J265,0)</f>
        <v>0</v>
      </c>
      <c r="BH265" s="298">
        <f>IF(N265="sníž. přenesená",J265,0)</f>
        <v>0</v>
      </c>
      <c r="BI265" s="298">
        <f>IF(N265="nulová",J265,0)</f>
        <v>0</v>
      </c>
      <c r="BJ265" s="134" t="s">
        <v>73</v>
      </c>
      <c r="BK265" s="298">
        <f>ROUND(I265*H265,2)</f>
        <v>0</v>
      </c>
      <c r="BL265" s="134" t="s">
        <v>256</v>
      </c>
      <c r="BM265" s="297" t="s">
        <v>744</v>
      </c>
    </row>
    <row r="266" spans="2:65" s="150" customFormat="1" ht="33" customHeight="1">
      <c r="B266" s="149"/>
      <c r="C266" s="287" t="s">
        <v>468</v>
      </c>
      <c r="D266" s="287" t="s">
        <v>187</v>
      </c>
      <c r="E266" s="288" t="s">
        <v>573</v>
      </c>
      <c r="F266" s="289" t="s">
        <v>574</v>
      </c>
      <c r="G266" s="290" t="s">
        <v>224</v>
      </c>
      <c r="H266" s="291">
        <v>323.54500000000002</v>
      </c>
      <c r="I266" s="128"/>
      <c r="J266" s="292">
        <f>ROUND(I266*H266,2)</f>
        <v>0</v>
      </c>
      <c r="K266" s="289" t="s">
        <v>191</v>
      </c>
      <c r="L266" s="149"/>
      <c r="M266" s="293" t="s">
        <v>3</v>
      </c>
      <c r="N266" s="294" t="s">
        <v>36</v>
      </c>
      <c r="O266" s="295">
        <v>3.3000000000000002E-2</v>
      </c>
      <c r="P266" s="295">
        <f>O266*H266</f>
        <v>10.676985</v>
      </c>
      <c r="Q266" s="295">
        <v>2.1000000000000001E-4</v>
      </c>
      <c r="R266" s="295">
        <f>Q266*H266</f>
        <v>6.7944450000000003E-2</v>
      </c>
      <c r="S266" s="295">
        <v>0</v>
      </c>
      <c r="T266" s="296">
        <f>S266*H266</f>
        <v>0</v>
      </c>
      <c r="AR266" s="297" t="s">
        <v>256</v>
      </c>
      <c r="AT266" s="297" t="s">
        <v>187</v>
      </c>
      <c r="AU266" s="297" t="s">
        <v>75</v>
      </c>
      <c r="AY266" s="134" t="s">
        <v>185</v>
      </c>
      <c r="BE266" s="298">
        <f>IF(N266="základní",J266,0)</f>
        <v>0</v>
      </c>
      <c r="BF266" s="298">
        <f>IF(N266="snížená",J266,0)</f>
        <v>0</v>
      </c>
      <c r="BG266" s="298">
        <f>IF(N266="zákl. přenesená",J266,0)</f>
        <v>0</v>
      </c>
      <c r="BH266" s="298">
        <f>IF(N266="sníž. přenesená",J266,0)</f>
        <v>0</v>
      </c>
      <c r="BI266" s="298">
        <f>IF(N266="nulová",J266,0)</f>
        <v>0</v>
      </c>
      <c r="BJ266" s="134" t="s">
        <v>73</v>
      </c>
      <c r="BK266" s="298">
        <f>ROUND(I266*H266,2)</f>
        <v>0</v>
      </c>
      <c r="BL266" s="134" t="s">
        <v>256</v>
      </c>
      <c r="BM266" s="297" t="s">
        <v>745</v>
      </c>
    </row>
    <row r="267" spans="2:65" s="150" customFormat="1">
      <c r="B267" s="149"/>
      <c r="D267" s="299" t="s">
        <v>194</v>
      </c>
      <c r="F267" s="300" t="s">
        <v>576</v>
      </c>
      <c r="L267" s="149"/>
      <c r="M267" s="301"/>
      <c r="T267" s="190"/>
      <c r="AT267" s="134" t="s">
        <v>194</v>
      </c>
      <c r="AU267" s="134" t="s">
        <v>75</v>
      </c>
    </row>
    <row r="268" spans="2:65" s="303" customFormat="1">
      <c r="B268" s="302"/>
      <c r="D268" s="304" t="s">
        <v>196</v>
      </c>
      <c r="E268" s="305" t="s">
        <v>3</v>
      </c>
      <c r="F268" s="306" t="s">
        <v>197</v>
      </c>
      <c r="H268" s="305" t="s">
        <v>3</v>
      </c>
      <c r="L268" s="302"/>
      <c r="M268" s="307"/>
      <c r="T268" s="308"/>
      <c r="AT268" s="305" t="s">
        <v>196</v>
      </c>
      <c r="AU268" s="305" t="s">
        <v>75</v>
      </c>
      <c r="AV268" s="303" t="s">
        <v>73</v>
      </c>
      <c r="AW268" s="303" t="s">
        <v>27</v>
      </c>
      <c r="AX268" s="303" t="s">
        <v>65</v>
      </c>
      <c r="AY268" s="305" t="s">
        <v>185</v>
      </c>
    </row>
    <row r="269" spans="2:65" s="303" customFormat="1">
      <c r="B269" s="302"/>
      <c r="D269" s="304" t="s">
        <v>196</v>
      </c>
      <c r="E269" s="305" t="s">
        <v>3</v>
      </c>
      <c r="F269" s="306" t="s">
        <v>646</v>
      </c>
      <c r="H269" s="305" t="s">
        <v>3</v>
      </c>
      <c r="L269" s="302"/>
      <c r="M269" s="307"/>
      <c r="T269" s="308"/>
      <c r="AT269" s="305" t="s">
        <v>196</v>
      </c>
      <c r="AU269" s="305" t="s">
        <v>75</v>
      </c>
      <c r="AV269" s="303" t="s">
        <v>73</v>
      </c>
      <c r="AW269" s="303" t="s">
        <v>27</v>
      </c>
      <c r="AX269" s="303" t="s">
        <v>65</v>
      </c>
      <c r="AY269" s="305" t="s">
        <v>185</v>
      </c>
    </row>
    <row r="270" spans="2:65" s="303" customFormat="1">
      <c r="B270" s="302"/>
      <c r="D270" s="304" t="s">
        <v>196</v>
      </c>
      <c r="E270" s="305" t="s">
        <v>3</v>
      </c>
      <c r="F270" s="306" t="s">
        <v>647</v>
      </c>
      <c r="H270" s="305" t="s">
        <v>3</v>
      </c>
      <c r="L270" s="302"/>
      <c r="M270" s="307"/>
      <c r="T270" s="308"/>
      <c r="AT270" s="305" t="s">
        <v>196</v>
      </c>
      <c r="AU270" s="305" t="s">
        <v>75</v>
      </c>
      <c r="AV270" s="303" t="s">
        <v>73</v>
      </c>
      <c r="AW270" s="303" t="s">
        <v>27</v>
      </c>
      <c r="AX270" s="303" t="s">
        <v>65</v>
      </c>
      <c r="AY270" s="305" t="s">
        <v>185</v>
      </c>
    </row>
    <row r="271" spans="2:65" s="310" customFormat="1">
      <c r="B271" s="309"/>
      <c r="D271" s="304" t="s">
        <v>196</v>
      </c>
      <c r="E271" s="311" t="s">
        <v>3</v>
      </c>
      <c r="F271" s="312" t="s">
        <v>622</v>
      </c>
      <c r="H271" s="313">
        <v>323.54500000000002</v>
      </c>
      <c r="L271" s="309"/>
      <c r="M271" s="314"/>
      <c r="T271" s="315"/>
      <c r="AT271" s="316" t="s">
        <v>196</v>
      </c>
      <c r="AU271" s="316" t="s">
        <v>75</v>
      </c>
      <c r="AV271" s="310" t="s">
        <v>75</v>
      </c>
      <c r="AW271" s="310" t="s">
        <v>27</v>
      </c>
      <c r="AX271" s="310" t="s">
        <v>73</v>
      </c>
      <c r="AY271" s="316" t="s">
        <v>185</v>
      </c>
    </row>
    <row r="272" spans="2:65" s="150" customFormat="1" ht="37.799999999999997" customHeight="1">
      <c r="B272" s="149"/>
      <c r="C272" s="287" t="s">
        <v>474</v>
      </c>
      <c r="D272" s="287" t="s">
        <v>187</v>
      </c>
      <c r="E272" s="288" t="s">
        <v>746</v>
      </c>
      <c r="F272" s="289" t="s">
        <v>747</v>
      </c>
      <c r="G272" s="290" t="s">
        <v>224</v>
      </c>
      <c r="H272" s="291">
        <v>325.54500000000002</v>
      </c>
      <c r="I272" s="128"/>
      <c r="J272" s="292">
        <f>ROUND(I272*H272,2)</f>
        <v>0</v>
      </c>
      <c r="K272" s="289" t="s">
        <v>191</v>
      </c>
      <c r="L272" s="149"/>
      <c r="M272" s="293" t="s">
        <v>3</v>
      </c>
      <c r="N272" s="294" t="s">
        <v>36</v>
      </c>
      <c r="O272" s="295">
        <v>5.2999999999999999E-2</v>
      </c>
      <c r="P272" s="295">
        <f>O272*H272</f>
        <v>17.253885</v>
      </c>
      <c r="Q272" s="295">
        <v>1.3999999999999999E-4</v>
      </c>
      <c r="R272" s="295">
        <f>Q272*H272</f>
        <v>4.55763E-2</v>
      </c>
      <c r="S272" s="295">
        <v>0</v>
      </c>
      <c r="T272" s="296">
        <f>S272*H272</f>
        <v>0</v>
      </c>
      <c r="AR272" s="297" t="s">
        <v>256</v>
      </c>
      <c r="AT272" s="297" t="s">
        <v>187</v>
      </c>
      <c r="AU272" s="297" t="s">
        <v>75</v>
      </c>
      <c r="AY272" s="134" t="s">
        <v>185</v>
      </c>
      <c r="BE272" s="298">
        <f>IF(N272="základní",J272,0)</f>
        <v>0</v>
      </c>
      <c r="BF272" s="298">
        <f>IF(N272="snížená",J272,0)</f>
        <v>0</v>
      </c>
      <c r="BG272" s="298">
        <f>IF(N272="zákl. přenesená",J272,0)</f>
        <v>0</v>
      </c>
      <c r="BH272" s="298">
        <f>IF(N272="sníž. přenesená",J272,0)</f>
        <v>0</v>
      </c>
      <c r="BI272" s="298">
        <f>IF(N272="nulová",J272,0)</f>
        <v>0</v>
      </c>
      <c r="BJ272" s="134" t="s">
        <v>73</v>
      </c>
      <c r="BK272" s="298">
        <f>ROUND(I272*H272,2)</f>
        <v>0</v>
      </c>
      <c r="BL272" s="134" t="s">
        <v>256</v>
      </c>
      <c r="BM272" s="297" t="s">
        <v>748</v>
      </c>
    </row>
    <row r="273" spans="2:65" s="150" customFormat="1">
      <c r="B273" s="149"/>
      <c r="D273" s="299" t="s">
        <v>194</v>
      </c>
      <c r="F273" s="300" t="s">
        <v>749</v>
      </c>
      <c r="L273" s="149"/>
      <c r="M273" s="301"/>
      <c r="T273" s="190"/>
      <c r="AT273" s="134" t="s">
        <v>194</v>
      </c>
      <c r="AU273" s="134" t="s">
        <v>75</v>
      </c>
    </row>
    <row r="274" spans="2:65" s="150" customFormat="1" ht="37.799999999999997" customHeight="1">
      <c r="B274" s="149"/>
      <c r="C274" s="287" t="s">
        <v>477</v>
      </c>
      <c r="D274" s="287" t="s">
        <v>187</v>
      </c>
      <c r="E274" s="288" t="s">
        <v>578</v>
      </c>
      <c r="F274" s="289" t="s">
        <v>579</v>
      </c>
      <c r="G274" s="290" t="s">
        <v>224</v>
      </c>
      <c r="H274" s="291">
        <v>325.54500000000002</v>
      </c>
      <c r="I274" s="128"/>
      <c r="J274" s="292">
        <f>ROUND(I274*H274,2)</f>
        <v>0</v>
      </c>
      <c r="K274" s="289" t="s">
        <v>191</v>
      </c>
      <c r="L274" s="149"/>
      <c r="M274" s="293" t="s">
        <v>3</v>
      </c>
      <c r="N274" s="294" t="s">
        <v>36</v>
      </c>
      <c r="O274" s="295">
        <v>6.4000000000000001E-2</v>
      </c>
      <c r="P274" s="295">
        <f>O274*H274</f>
        <v>20.834880000000002</v>
      </c>
      <c r="Q274" s="295">
        <v>2.9E-4</v>
      </c>
      <c r="R274" s="295">
        <f>Q274*H274</f>
        <v>9.4408050000000007E-2</v>
      </c>
      <c r="S274" s="295">
        <v>0</v>
      </c>
      <c r="T274" s="296">
        <f>S274*H274</f>
        <v>0</v>
      </c>
      <c r="AR274" s="297" t="s">
        <v>256</v>
      </c>
      <c r="AT274" s="297" t="s">
        <v>187</v>
      </c>
      <c r="AU274" s="297" t="s">
        <v>75</v>
      </c>
      <c r="AY274" s="134" t="s">
        <v>185</v>
      </c>
      <c r="BE274" s="298">
        <f>IF(N274="základní",J274,0)</f>
        <v>0</v>
      </c>
      <c r="BF274" s="298">
        <f>IF(N274="snížená",J274,0)</f>
        <v>0</v>
      </c>
      <c r="BG274" s="298">
        <f>IF(N274="zákl. přenesená",J274,0)</f>
        <v>0</v>
      </c>
      <c r="BH274" s="298">
        <f>IF(N274="sníž. přenesená",J274,0)</f>
        <v>0</v>
      </c>
      <c r="BI274" s="298">
        <f>IF(N274="nulová",J274,0)</f>
        <v>0</v>
      </c>
      <c r="BJ274" s="134" t="s">
        <v>73</v>
      </c>
      <c r="BK274" s="298">
        <f>ROUND(I274*H274,2)</f>
        <v>0</v>
      </c>
      <c r="BL274" s="134" t="s">
        <v>256</v>
      </c>
      <c r="BM274" s="297" t="s">
        <v>750</v>
      </c>
    </row>
    <row r="275" spans="2:65" s="150" customFormat="1">
      <c r="B275" s="149"/>
      <c r="D275" s="299" t="s">
        <v>194</v>
      </c>
      <c r="F275" s="300" t="s">
        <v>581</v>
      </c>
      <c r="L275" s="149"/>
      <c r="M275" s="333"/>
      <c r="N275" s="334"/>
      <c r="O275" s="334"/>
      <c r="P275" s="334"/>
      <c r="Q275" s="334"/>
      <c r="R275" s="334"/>
      <c r="S275" s="334"/>
      <c r="T275" s="335"/>
      <c r="AT275" s="134" t="s">
        <v>194</v>
      </c>
      <c r="AU275" s="134" t="s">
        <v>75</v>
      </c>
    </row>
    <row r="276" spans="2:65" s="150" customFormat="1" ht="6.9" customHeight="1">
      <c r="B276" s="169"/>
      <c r="C276" s="170"/>
      <c r="D276" s="170"/>
      <c r="E276" s="170"/>
      <c r="F276" s="170"/>
      <c r="G276" s="170"/>
      <c r="H276" s="170"/>
      <c r="I276" s="170"/>
      <c r="J276" s="170"/>
      <c r="K276" s="170"/>
      <c r="L276" s="149"/>
    </row>
  </sheetData>
  <sheetProtection algorithmName="SHA-512" hashValue="F177nBjO3TimFit5V+sav7zAa5jqZoKBNS1Wp0NDZU+IYz3nZAg+xk9tbpXcru90d1fOyxo26qFWNIpOkl+Pag==" saltValue="ZcWm5w+fZbmYmF/q7+efDw==" spinCount="100000" sheet="1" objects="1" scenarios="1"/>
  <autoFilter ref="C92:K275" xr:uid="{00000000-0009-0000-0000-000002000000}"/>
  <mergeCells count="9">
    <mergeCell ref="E50:H50"/>
    <mergeCell ref="E83:H83"/>
    <mergeCell ref="E85:H85"/>
    <mergeCell ref="L2:V2"/>
    <mergeCell ref="E7:H7"/>
    <mergeCell ref="E9:H9"/>
    <mergeCell ref="E18:H18"/>
    <mergeCell ref="E27:H27"/>
    <mergeCell ref="E48:H48"/>
  </mergeCells>
  <hyperlinks>
    <hyperlink ref="F97" r:id="rId1" xr:uid="{00000000-0004-0000-0200-000000000000}"/>
    <hyperlink ref="F100" r:id="rId2" xr:uid="{00000000-0004-0000-0200-000001000000}"/>
    <hyperlink ref="F105" r:id="rId3" xr:uid="{00000000-0004-0000-0200-000002000000}"/>
    <hyperlink ref="F108" r:id="rId4" xr:uid="{00000000-0004-0000-0200-000003000000}"/>
    <hyperlink ref="F111" r:id="rId5" xr:uid="{00000000-0004-0000-0200-000004000000}"/>
    <hyperlink ref="F113" r:id="rId6" xr:uid="{00000000-0004-0000-0200-000005000000}"/>
    <hyperlink ref="F116" r:id="rId7" xr:uid="{00000000-0004-0000-0200-000006000000}"/>
    <hyperlink ref="F118" r:id="rId8" xr:uid="{00000000-0004-0000-0200-000007000000}"/>
    <hyperlink ref="F121" r:id="rId9" xr:uid="{00000000-0004-0000-0200-000008000000}"/>
    <hyperlink ref="F124" r:id="rId10" xr:uid="{00000000-0004-0000-0200-000009000000}"/>
    <hyperlink ref="F127" r:id="rId11" xr:uid="{00000000-0004-0000-0200-00000A000000}"/>
    <hyperlink ref="F129" r:id="rId12" xr:uid="{00000000-0004-0000-0200-00000B000000}"/>
    <hyperlink ref="F132" r:id="rId13" xr:uid="{00000000-0004-0000-0200-00000C000000}"/>
    <hyperlink ref="F134" r:id="rId14" xr:uid="{00000000-0004-0000-0200-00000D000000}"/>
    <hyperlink ref="F137" r:id="rId15" xr:uid="{00000000-0004-0000-0200-00000E000000}"/>
    <hyperlink ref="F140" r:id="rId16" xr:uid="{00000000-0004-0000-0200-00000F000000}"/>
    <hyperlink ref="F142" r:id="rId17" xr:uid="{00000000-0004-0000-0200-000010000000}"/>
    <hyperlink ref="F144" r:id="rId18" xr:uid="{00000000-0004-0000-0200-000011000000}"/>
    <hyperlink ref="F146" r:id="rId19" xr:uid="{00000000-0004-0000-0200-000012000000}"/>
    <hyperlink ref="F154" r:id="rId20" xr:uid="{00000000-0004-0000-0200-000013000000}"/>
    <hyperlink ref="F156" r:id="rId21" xr:uid="{00000000-0004-0000-0200-000014000000}"/>
    <hyperlink ref="F158" r:id="rId22" xr:uid="{00000000-0004-0000-0200-000015000000}"/>
    <hyperlink ref="F160" r:id="rId23" xr:uid="{00000000-0004-0000-0200-000016000000}"/>
    <hyperlink ref="F164" r:id="rId24" xr:uid="{00000000-0004-0000-0200-000017000000}"/>
    <hyperlink ref="F166" r:id="rId25" xr:uid="{00000000-0004-0000-0200-000018000000}"/>
    <hyperlink ref="F170" r:id="rId26" xr:uid="{00000000-0004-0000-0200-000019000000}"/>
    <hyperlink ref="F175" r:id="rId27" xr:uid="{00000000-0004-0000-0200-00001A000000}"/>
    <hyperlink ref="F179" r:id="rId28" xr:uid="{00000000-0004-0000-0200-00001B000000}"/>
    <hyperlink ref="F181" r:id="rId29" xr:uid="{00000000-0004-0000-0200-00001C000000}"/>
    <hyperlink ref="F184" r:id="rId30" xr:uid="{00000000-0004-0000-0200-00001D000000}"/>
    <hyperlink ref="F187" r:id="rId31" xr:uid="{00000000-0004-0000-0200-00001E000000}"/>
    <hyperlink ref="F191" r:id="rId32" xr:uid="{00000000-0004-0000-0200-00001F000000}"/>
    <hyperlink ref="F194" r:id="rId33" xr:uid="{00000000-0004-0000-0200-000020000000}"/>
    <hyperlink ref="F197" r:id="rId34" xr:uid="{00000000-0004-0000-0200-000021000000}"/>
    <hyperlink ref="F199" r:id="rId35" xr:uid="{00000000-0004-0000-0200-000022000000}"/>
    <hyperlink ref="F202" r:id="rId36" xr:uid="{00000000-0004-0000-0200-000023000000}"/>
    <hyperlink ref="F204" r:id="rId37" xr:uid="{00000000-0004-0000-0200-000024000000}"/>
    <hyperlink ref="F207" r:id="rId38" xr:uid="{00000000-0004-0000-0200-000025000000}"/>
    <hyperlink ref="F209" r:id="rId39" xr:uid="{00000000-0004-0000-0200-000026000000}"/>
    <hyperlink ref="F212" r:id="rId40" xr:uid="{00000000-0004-0000-0200-000027000000}"/>
    <hyperlink ref="F214" r:id="rId41" xr:uid="{00000000-0004-0000-0200-000028000000}"/>
    <hyperlink ref="F217" r:id="rId42" xr:uid="{00000000-0004-0000-0200-000029000000}"/>
    <hyperlink ref="F222" r:id="rId43" xr:uid="{00000000-0004-0000-0200-00002A000000}"/>
    <hyperlink ref="F224" r:id="rId44" xr:uid="{00000000-0004-0000-0200-00002B000000}"/>
    <hyperlink ref="F228" r:id="rId45" xr:uid="{00000000-0004-0000-0200-00002C000000}"/>
    <hyperlink ref="F230" r:id="rId46" xr:uid="{00000000-0004-0000-0200-00002D000000}"/>
    <hyperlink ref="F232" r:id="rId47" xr:uid="{00000000-0004-0000-0200-00002E000000}"/>
    <hyperlink ref="F234" r:id="rId48" xr:uid="{00000000-0004-0000-0200-00002F000000}"/>
    <hyperlink ref="F236" r:id="rId49" xr:uid="{00000000-0004-0000-0200-000030000000}"/>
    <hyperlink ref="F239" r:id="rId50" xr:uid="{00000000-0004-0000-0200-000031000000}"/>
    <hyperlink ref="F241" r:id="rId51" xr:uid="{00000000-0004-0000-0200-000032000000}"/>
    <hyperlink ref="F243" r:id="rId52" xr:uid="{00000000-0004-0000-0200-000033000000}"/>
    <hyperlink ref="F246" r:id="rId53" xr:uid="{00000000-0004-0000-0200-000034000000}"/>
    <hyperlink ref="F249" r:id="rId54" xr:uid="{00000000-0004-0000-0200-000035000000}"/>
    <hyperlink ref="F253" r:id="rId55" xr:uid="{00000000-0004-0000-0200-000036000000}"/>
    <hyperlink ref="F255" r:id="rId56" xr:uid="{00000000-0004-0000-0200-000037000000}"/>
    <hyperlink ref="F257" r:id="rId57" xr:uid="{00000000-0004-0000-0200-000038000000}"/>
    <hyperlink ref="F259" r:id="rId58" xr:uid="{00000000-0004-0000-0200-000039000000}"/>
    <hyperlink ref="F261" r:id="rId59" xr:uid="{00000000-0004-0000-0200-00003A000000}"/>
    <hyperlink ref="F264" r:id="rId60" xr:uid="{00000000-0004-0000-0200-00003B000000}"/>
    <hyperlink ref="F267" r:id="rId61" xr:uid="{00000000-0004-0000-0200-00003C000000}"/>
    <hyperlink ref="F271" r:id="rId62" xr:uid="{00000000-0004-0000-0200-00003D000000}"/>
    <hyperlink ref="F273" r:id="rId63" xr:uid="{00000000-0004-0000-0200-00003E000000}"/>
    <hyperlink ref="F275" r:id="rId64" xr:uid="{00000000-0004-0000-0200-00003F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6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H215"/>
  <sheetViews>
    <sheetView showGridLines="0" topLeftCell="A194" workbookViewId="0">
      <selection activeCell="D212" sqref="D212"/>
    </sheetView>
  </sheetViews>
  <sheetFormatPr defaultRowHeight="10.199999999999999"/>
  <cols>
    <col min="1" max="1" width="8.28515625" customWidth="1"/>
    <col min="2" max="2" width="1.7109375" customWidth="1"/>
    <col min="3" max="3" width="25" customWidth="1"/>
    <col min="4" max="4" width="75.85546875" customWidth="1"/>
    <col min="5" max="5" width="13.28515625" customWidth="1"/>
    <col min="6" max="6" width="20" customWidth="1"/>
    <col min="7" max="7" width="1.7109375" customWidth="1"/>
    <col min="8" max="8" width="8.28515625" customWidth="1"/>
  </cols>
  <sheetData>
    <row r="1" spans="2:8" ht="11.25" customHeight="1"/>
    <row r="2" spans="2:8" ht="36.9" customHeight="1"/>
    <row r="3" spans="2:8" ht="6.9" customHeight="1">
      <c r="B3" s="6"/>
      <c r="C3" s="7"/>
      <c r="D3" s="7"/>
      <c r="E3" s="7"/>
      <c r="F3" s="7"/>
      <c r="G3" s="7"/>
      <c r="H3" s="8"/>
    </row>
    <row r="4" spans="2:8" ht="24.9" customHeight="1">
      <c r="B4" s="8"/>
      <c r="C4" s="9" t="s">
        <v>751</v>
      </c>
      <c r="H4" s="8"/>
    </row>
    <row r="5" spans="2:8" ht="12" customHeight="1">
      <c r="B5" s="8"/>
      <c r="C5" s="10" t="s">
        <v>13</v>
      </c>
      <c r="D5" s="119" t="s">
        <v>14</v>
      </c>
      <c r="E5" s="117"/>
      <c r="F5" s="117"/>
      <c r="H5" s="8"/>
    </row>
    <row r="6" spans="2:8" ht="36.9" customHeight="1">
      <c r="B6" s="8"/>
      <c r="C6" s="11" t="s">
        <v>15</v>
      </c>
      <c r="D6" s="118" t="s">
        <v>16</v>
      </c>
      <c r="E6" s="117"/>
      <c r="F6" s="117"/>
      <c r="H6" s="8"/>
    </row>
    <row r="7" spans="2:8" ht="16.5" customHeight="1">
      <c r="B7" s="8"/>
      <c r="C7" s="12" t="s">
        <v>21</v>
      </c>
      <c r="D7" s="16" t="str">
        <f>'Rekapitulace stavby'!AN8</f>
        <v xml:space="preserve"> 1.12.2025</v>
      </c>
      <c r="H7" s="8"/>
    </row>
    <row r="8" spans="2:8" s="1" customFormat="1" ht="10.8" customHeight="1">
      <c r="B8" s="13"/>
      <c r="H8" s="13"/>
    </row>
    <row r="9" spans="2:8" s="3" customFormat="1" ht="29.25" customHeight="1">
      <c r="B9" s="18"/>
      <c r="C9" s="19" t="s">
        <v>46</v>
      </c>
      <c r="D9" s="20" t="s">
        <v>47</v>
      </c>
      <c r="E9" s="20" t="s">
        <v>172</v>
      </c>
      <c r="F9" s="21" t="s">
        <v>752</v>
      </c>
      <c r="H9" s="18"/>
    </row>
    <row r="10" spans="2:8" s="1" customFormat="1" ht="26.4" customHeight="1">
      <c r="B10" s="13"/>
      <c r="C10" s="22" t="s">
        <v>70</v>
      </c>
      <c r="D10" s="22" t="s">
        <v>71</v>
      </c>
      <c r="H10" s="13"/>
    </row>
    <row r="11" spans="2:8" s="2" customFormat="1" ht="16.8" customHeight="1">
      <c r="B11" s="17"/>
      <c r="C11" s="23" t="s">
        <v>79</v>
      </c>
      <c r="D11" s="24" t="s">
        <v>80</v>
      </c>
      <c r="E11" s="24" t="s">
        <v>3</v>
      </c>
      <c r="F11" s="25">
        <v>10.731999999999999</v>
      </c>
      <c r="H11" s="17"/>
    </row>
    <row r="12" spans="2:8" s="1" customFormat="1" ht="16.8" customHeight="1">
      <c r="B12" s="13"/>
      <c r="C12" s="26" t="s">
        <v>3</v>
      </c>
      <c r="D12" s="26" t="s">
        <v>753</v>
      </c>
      <c r="E12" s="5" t="s">
        <v>3</v>
      </c>
      <c r="F12" s="27">
        <v>10.731999999999999</v>
      </c>
      <c r="H12" s="13"/>
    </row>
    <row r="13" spans="2:8" s="1" customFormat="1" ht="16.8" customHeight="1">
      <c r="B13" s="13"/>
      <c r="C13" s="28" t="s">
        <v>754</v>
      </c>
      <c r="H13" s="13"/>
    </row>
    <row r="14" spans="2:8" s="1" customFormat="1" ht="16.8" customHeight="1">
      <c r="B14" s="13"/>
      <c r="C14" s="26" t="s">
        <v>222</v>
      </c>
      <c r="D14" s="26" t="s">
        <v>755</v>
      </c>
      <c r="E14" s="5" t="s">
        <v>224</v>
      </c>
      <c r="F14" s="27">
        <v>10.731999999999999</v>
      </c>
      <c r="H14" s="13"/>
    </row>
    <row r="15" spans="2:8" s="2" customFormat="1" ht="16.8" customHeight="1">
      <c r="B15" s="17"/>
      <c r="C15" s="23" t="s">
        <v>756</v>
      </c>
      <c r="D15" s="24" t="s">
        <v>757</v>
      </c>
      <c r="E15" s="24" t="s">
        <v>3</v>
      </c>
      <c r="F15" s="25">
        <v>3</v>
      </c>
      <c r="H15" s="17"/>
    </row>
    <row r="16" spans="2:8" s="1" customFormat="1" ht="16.8" customHeight="1">
      <c r="B16" s="13"/>
      <c r="C16" s="26" t="s">
        <v>3</v>
      </c>
      <c r="D16" s="26" t="s">
        <v>82</v>
      </c>
      <c r="E16" s="5" t="s">
        <v>3</v>
      </c>
      <c r="F16" s="27">
        <v>3</v>
      </c>
      <c r="H16" s="13"/>
    </row>
    <row r="17" spans="2:8" s="2" customFormat="1" ht="16.8" customHeight="1">
      <c r="B17" s="17"/>
      <c r="C17" s="23" t="s">
        <v>83</v>
      </c>
      <c r="D17" s="24" t="s">
        <v>84</v>
      </c>
      <c r="E17" s="24" t="s">
        <v>3</v>
      </c>
      <c r="F17" s="25">
        <v>15.17</v>
      </c>
      <c r="H17" s="17"/>
    </row>
    <row r="18" spans="2:8" s="1" customFormat="1" ht="16.8" customHeight="1">
      <c r="B18" s="13"/>
      <c r="C18" s="26" t="s">
        <v>3</v>
      </c>
      <c r="D18" s="26" t="s">
        <v>85</v>
      </c>
      <c r="E18" s="5" t="s">
        <v>3</v>
      </c>
      <c r="F18" s="27">
        <v>15.17</v>
      </c>
      <c r="H18" s="13"/>
    </row>
    <row r="19" spans="2:8" s="1" customFormat="1" ht="16.8" customHeight="1">
      <c r="B19" s="13"/>
      <c r="C19" s="28" t="s">
        <v>754</v>
      </c>
      <c r="H19" s="13"/>
    </row>
    <row r="20" spans="2:8" s="1" customFormat="1" ht="16.8" customHeight="1">
      <c r="B20" s="13"/>
      <c r="C20" s="26" t="s">
        <v>409</v>
      </c>
      <c r="D20" s="26" t="s">
        <v>758</v>
      </c>
      <c r="E20" s="5" t="s">
        <v>224</v>
      </c>
      <c r="F20" s="27">
        <v>15.17</v>
      </c>
      <c r="H20" s="13"/>
    </row>
    <row r="21" spans="2:8" s="2" customFormat="1" ht="16.8" customHeight="1">
      <c r="B21" s="17"/>
      <c r="C21" s="23" t="s">
        <v>87</v>
      </c>
      <c r="D21" s="24" t="s">
        <v>88</v>
      </c>
      <c r="E21" s="24" t="s">
        <v>3</v>
      </c>
      <c r="F21" s="25">
        <v>2.82</v>
      </c>
      <c r="H21" s="17"/>
    </row>
    <row r="22" spans="2:8" s="1" customFormat="1" ht="16.8" customHeight="1">
      <c r="B22" s="13"/>
      <c r="C22" s="26" t="s">
        <v>3</v>
      </c>
      <c r="D22" s="26" t="s">
        <v>759</v>
      </c>
      <c r="E22" s="5" t="s">
        <v>3</v>
      </c>
      <c r="F22" s="27">
        <v>2.82</v>
      </c>
      <c r="H22" s="13"/>
    </row>
    <row r="23" spans="2:8" s="1" customFormat="1" ht="16.8" customHeight="1">
      <c r="B23" s="13"/>
      <c r="C23" s="28" t="s">
        <v>754</v>
      </c>
      <c r="H23" s="13"/>
    </row>
    <row r="24" spans="2:8" s="1" customFormat="1" ht="16.8" customHeight="1">
      <c r="B24" s="13"/>
      <c r="C24" s="26" t="s">
        <v>415</v>
      </c>
      <c r="D24" s="26" t="s">
        <v>760</v>
      </c>
      <c r="E24" s="5" t="s">
        <v>386</v>
      </c>
      <c r="F24" s="27">
        <v>2.82</v>
      </c>
      <c r="H24" s="13"/>
    </row>
    <row r="25" spans="2:8" s="2" customFormat="1" ht="16.8" customHeight="1">
      <c r="B25" s="17"/>
      <c r="C25" s="23" t="s">
        <v>90</v>
      </c>
      <c r="D25" s="24" t="s">
        <v>91</v>
      </c>
      <c r="E25" s="24" t="s">
        <v>3</v>
      </c>
      <c r="F25" s="25">
        <v>15.779</v>
      </c>
      <c r="H25" s="17"/>
    </row>
    <row r="26" spans="2:8" s="1" customFormat="1" ht="16.8" customHeight="1">
      <c r="B26" s="13"/>
      <c r="C26" s="26" t="s">
        <v>3</v>
      </c>
      <c r="D26" s="26" t="s">
        <v>92</v>
      </c>
      <c r="E26" s="5" t="s">
        <v>3</v>
      </c>
      <c r="F26" s="27">
        <v>15.779</v>
      </c>
      <c r="H26" s="13"/>
    </row>
    <row r="27" spans="2:8" s="1" customFormat="1" ht="16.8" customHeight="1">
      <c r="B27" s="13"/>
      <c r="C27" s="28" t="s">
        <v>754</v>
      </c>
      <c r="H27" s="13"/>
    </row>
    <row r="28" spans="2:8" s="1" customFormat="1" ht="16.8" customHeight="1">
      <c r="B28" s="13"/>
      <c r="C28" s="26" t="s">
        <v>421</v>
      </c>
      <c r="D28" s="26" t="s">
        <v>761</v>
      </c>
      <c r="E28" s="5" t="s">
        <v>386</v>
      </c>
      <c r="F28" s="27">
        <v>15.779</v>
      </c>
      <c r="H28" s="13"/>
    </row>
    <row r="29" spans="2:8" s="2" customFormat="1" ht="16.8" customHeight="1">
      <c r="B29" s="17"/>
      <c r="C29" s="23" t="s">
        <v>93</v>
      </c>
      <c r="D29" s="24" t="s">
        <v>94</v>
      </c>
      <c r="E29" s="24" t="s">
        <v>3</v>
      </c>
      <c r="F29" s="25">
        <v>2.82</v>
      </c>
      <c r="H29" s="17"/>
    </row>
    <row r="30" spans="2:8" s="1" customFormat="1" ht="16.8" customHeight="1">
      <c r="B30" s="13"/>
      <c r="C30" s="26" t="s">
        <v>3</v>
      </c>
      <c r="D30" s="26" t="s">
        <v>759</v>
      </c>
      <c r="E30" s="5" t="s">
        <v>3</v>
      </c>
      <c r="F30" s="27">
        <v>2.82</v>
      </c>
      <c r="H30" s="13"/>
    </row>
    <row r="31" spans="2:8" s="1" customFormat="1" ht="16.8" customHeight="1">
      <c r="B31" s="13"/>
      <c r="C31" s="28" t="s">
        <v>754</v>
      </c>
      <c r="H31" s="13"/>
    </row>
    <row r="32" spans="2:8" s="1" customFormat="1" ht="16.8" customHeight="1">
      <c r="B32" s="13"/>
      <c r="C32" s="26" t="s">
        <v>427</v>
      </c>
      <c r="D32" s="26" t="s">
        <v>762</v>
      </c>
      <c r="E32" s="5" t="s">
        <v>386</v>
      </c>
      <c r="F32" s="27">
        <v>2.82</v>
      </c>
      <c r="H32" s="13"/>
    </row>
    <row r="33" spans="2:8" s="2" customFormat="1" ht="16.8" customHeight="1">
      <c r="B33" s="17"/>
      <c r="C33" s="23" t="s">
        <v>95</v>
      </c>
      <c r="D33" s="24" t="s">
        <v>96</v>
      </c>
      <c r="E33" s="24" t="s">
        <v>3</v>
      </c>
      <c r="F33" s="25">
        <v>35.351999999999997</v>
      </c>
      <c r="H33" s="17"/>
    </row>
    <row r="34" spans="2:8" s="1" customFormat="1" ht="16.8" customHeight="1">
      <c r="B34" s="13"/>
      <c r="C34" s="26" t="s">
        <v>3</v>
      </c>
      <c r="D34" s="26" t="s">
        <v>763</v>
      </c>
      <c r="E34" s="5" t="s">
        <v>3</v>
      </c>
      <c r="F34" s="27">
        <v>35.351999999999997</v>
      </c>
      <c r="H34" s="13"/>
    </row>
    <row r="35" spans="2:8" s="1" customFormat="1" ht="16.8" customHeight="1">
      <c r="B35" s="13"/>
      <c r="C35" s="28" t="s">
        <v>754</v>
      </c>
      <c r="H35" s="13"/>
    </row>
    <row r="36" spans="2:8" s="1" customFormat="1" ht="20.399999999999999">
      <c r="B36" s="13"/>
      <c r="C36" s="26">
        <v>763111316</v>
      </c>
      <c r="D36" s="26" t="s">
        <v>315</v>
      </c>
      <c r="E36" s="5" t="s">
        <v>224</v>
      </c>
      <c r="F36" s="27">
        <v>35.351999999999997</v>
      </c>
      <c r="H36" s="13"/>
    </row>
    <row r="37" spans="2:8" s="2" customFormat="1" ht="16.8" customHeight="1">
      <c r="B37" s="17"/>
      <c r="C37" s="23" t="s">
        <v>611</v>
      </c>
      <c r="D37" s="24" t="s">
        <v>764</v>
      </c>
      <c r="E37" s="24" t="s">
        <v>3</v>
      </c>
      <c r="F37" s="25">
        <v>15.17</v>
      </c>
      <c r="H37" s="17"/>
    </row>
    <row r="38" spans="2:8" s="1" customFormat="1" ht="16.8" customHeight="1">
      <c r="B38" s="13"/>
      <c r="C38" s="26" t="s">
        <v>3</v>
      </c>
      <c r="D38" s="26" t="s">
        <v>85</v>
      </c>
      <c r="E38" s="5" t="s">
        <v>3</v>
      </c>
      <c r="F38" s="27">
        <v>15.17</v>
      </c>
      <c r="H38" s="13"/>
    </row>
    <row r="39" spans="2:8" s="2" customFormat="1" ht="16.8" customHeight="1">
      <c r="B39" s="17"/>
      <c r="C39" s="23" t="s">
        <v>614</v>
      </c>
      <c r="D39" s="24" t="s">
        <v>765</v>
      </c>
      <c r="E39" s="24" t="s">
        <v>3</v>
      </c>
      <c r="F39" s="25">
        <v>3.35</v>
      </c>
      <c r="H39" s="17"/>
    </row>
    <row r="40" spans="2:8" s="1" customFormat="1" ht="16.8" customHeight="1">
      <c r="B40" s="13"/>
      <c r="C40" s="26" t="s">
        <v>3</v>
      </c>
      <c r="D40" s="26" t="s">
        <v>766</v>
      </c>
      <c r="E40" s="5" t="s">
        <v>3</v>
      </c>
      <c r="F40" s="27">
        <v>3.35</v>
      </c>
      <c r="H40" s="13"/>
    </row>
    <row r="41" spans="2:8" s="2" customFormat="1" ht="16.8" customHeight="1">
      <c r="B41" s="17"/>
      <c r="C41" s="23" t="s">
        <v>767</v>
      </c>
      <c r="D41" s="24" t="s">
        <v>768</v>
      </c>
      <c r="E41" s="24" t="s">
        <v>3</v>
      </c>
      <c r="F41" s="25">
        <v>15.17</v>
      </c>
      <c r="H41" s="17"/>
    </row>
    <row r="42" spans="2:8" s="1" customFormat="1" ht="16.8" customHeight="1">
      <c r="B42" s="13"/>
      <c r="C42" s="26" t="s">
        <v>3</v>
      </c>
      <c r="D42" s="26" t="s">
        <v>85</v>
      </c>
      <c r="E42" s="5" t="s">
        <v>3</v>
      </c>
      <c r="F42" s="27">
        <v>15.17</v>
      </c>
      <c r="H42" s="13"/>
    </row>
    <row r="43" spans="2:8" s="2" customFormat="1" ht="16.8" customHeight="1">
      <c r="B43" s="17"/>
      <c r="C43" s="23" t="s">
        <v>769</v>
      </c>
      <c r="D43" s="24" t="s">
        <v>770</v>
      </c>
      <c r="E43" s="24" t="s">
        <v>3</v>
      </c>
      <c r="F43" s="25">
        <v>15.779</v>
      </c>
      <c r="H43" s="17"/>
    </row>
    <row r="44" spans="2:8" s="1" customFormat="1" ht="16.8" customHeight="1">
      <c r="B44" s="13"/>
      <c r="C44" s="26" t="s">
        <v>3</v>
      </c>
      <c r="D44" s="26" t="s">
        <v>92</v>
      </c>
      <c r="E44" s="5" t="s">
        <v>3</v>
      </c>
      <c r="F44" s="27">
        <v>15.779</v>
      </c>
      <c r="H44" s="13"/>
    </row>
    <row r="45" spans="2:8" s="2" customFormat="1" ht="16.8" customHeight="1">
      <c r="B45" s="17"/>
      <c r="C45" s="23" t="s">
        <v>617</v>
      </c>
      <c r="D45" s="24" t="s">
        <v>771</v>
      </c>
      <c r="E45" s="24" t="s">
        <v>3</v>
      </c>
      <c r="F45" s="25">
        <v>8.3059999999999992</v>
      </c>
      <c r="H45" s="17"/>
    </row>
    <row r="46" spans="2:8" s="1" customFormat="1" ht="16.8" customHeight="1">
      <c r="B46" s="13"/>
      <c r="C46" s="26" t="s">
        <v>3</v>
      </c>
      <c r="D46" s="26" t="s">
        <v>772</v>
      </c>
      <c r="E46" s="5" t="s">
        <v>3</v>
      </c>
      <c r="F46" s="27">
        <v>8.3059999999999992</v>
      </c>
      <c r="H46" s="13"/>
    </row>
    <row r="47" spans="2:8" s="2" customFormat="1" ht="16.8" customHeight="1">
      <c r="B47" s="17"/>
      <c r="C47" s="23" t="s">
        <v>99</v>
      </c>
      <c r="D47" s="24" t="s">
        <v>100</v>
      </c>
      <c r="E47" s="24" t="s">
        <v>3</v>
      </c>
      <c r="F47" s="25">
        <v>2</v>
      </c>
      <c r="H47" s="17"/>
    </row>
    <row r="48" spans="2:8" s="1" customFormat="1" ht="16.8" customHeight="1">
      <c r="B48" s="13"/>
      <c r="C48" s="26" t="s">
        <v>3</v>
      </c>
      <c r="D48" s="26" t="s">
        <v>773</v>
      </c>
      <c r="E48" s="5" t="s">
        <v>3</v>
      </c>
      <c r="F48" s="27">
        <v>2</v>
      </c>
      <c r="H48" s="13"/>
    </row>
    <row r="49" spans="2:8" s="1" customFormat="1" ht="16.8" customHeight="1">
      <c r="B49" s="13"/>
      <c r="C49" s="28" t="s">
        <v>754</v>
      </c>
      <c r="H49" s="13"/>
    </row>
    <row r="50" spans="2:8" s="1" customFormat="1" ht="16.8" customHeight="1">
      <c r="B50" s="13"/>
      <c r="C50" s="26" t="s">
        <v>267</v>
      </c>
      <c r="D50" s="26" t="s">
        <v>774</v>
      </c>
      <c r="E50" s="5" t="s">
        <v>269</v>
      </c>
      <c r="F50" s="27">
        <v>2</v>
      </c>
      <c r="H50" s="13"/>
    </row>
    <row r="51" spans="2:8" s="1" customFormat="1" ht="16.8" customHeight="1">
      <c r="B51" s="13"/>
      <c r="C51" s="29" t="s">
        <v>622</v>
      </c>
      <c r="D51" s="24" t="s">
        <v>623</v>
      </c>
      <c r="E51" s="30" t="s">
        <v>3</v>
      </c>
      <c r="F51" s="31">
        <v>27.442</v>
      </c>
      <c r="H51" s="13"/>
    </row>
    <row r="52" spans="2:8" s="1" customFormat="1" ht="16.8" customHeight="1">
      <c r="B52" s="13"/>
      <c r="C52" s="26" t="s">
        <v>3</v>
      </c>
      <c r="D52" s="26" t="s">
        <v>628</v>
      </c>
      <c r="E52" s="5" t="s">
        <v>3</v>
      </c>
      <c r="F52" s="27">
        <v>27.442</v>
      </c>
      <c r="H52" s="13"/>
    </row>
    <row r="53" spans="2:8" s="1" customFormat="1" ht="16.8" customHeight="1">
      <c r="B53" s="13"/>
      <c r="C53" s="26" t="s">
        <v>3</v>
      </c>
      <c r="D53" s="26" t="s">
        <v>566</v>
      </c>
      <c r="E53" s="5" t="s">
        <v>3</v>
      </c>
      <c r="F53" s="27">
        <v>27.442</v>
      </c>
      <c r="H53" s="13"/>
    </row>
    <row r="54" spans="2:8" s="2" customFormat="1" ht="16.8" customHeight="1">
      <c r="B54" s="17"/>
      <c r="C54" s="23" t="s">
        <v>102</v>
      </c>
      <c r="D54" s="24" t="s">
        <v>103</v>
      </c>
      <c r="E54" s="24" t="s">
        <v>3</v>
      </c>
      <c r="F54" s="25">
        <v>1</v>
      </c>
      <c r="H54" s="17"/>
    </row>
    <row r="55" spans="2:8" s="1" customFormat="1" ht="16.8" customHeight="1">
      <c r="B55" s="13"/>
      <c r="C55" s="26" t="s">
        <v>3</v>
      </c>
      <c r="D55" s="26" t="s">
        <v>775</v>
      </c>
      <c r="E55" s="5" t="s">
        <v>3</v>
      </c>
      <c r="F55" s="27">
        <v>1</v>
      </c>
      <c r="H55" s="13"/>
    </row>
    <row r="56" spans="2:8" s="1" customFormat="1" ht="16.8" customHeight="1">
      <c r="B56" s="13"/>
      <c r="C56" s="28" t="s">
        <v>754</v>
      </c>
      <c r="H56" s="13"/>
    </row>
    <row r="57" spans="2:8" s="1" customFormat="1" ht="16.8" customHeight="1">
      <c r="B57" s="13"/>
      <c r="C57" s="26" t="s">
        <v>273</v>
      </c>
      <c r="D57" s="26" t="s">
        <v>776</v>
      </c>
      <c r="E57" s="5" t="s">
        <v>269</v>
      </c>
      <c r="F57" s="27">
        <v>1</v>
      </c>
      <c r="H57" s="13"/>
    </row>
    <row r="58" spans="2:8" s="2" customFormat="1" ht="16.8" customHeight="1">
      <c r="B58" s="17"/>
      <c r="C58" s="23" t="s">
        <v>104</v>
      </c>
      <c r="D58" s="24" t="s">
        <v>105</v>
      </c>
      <c r="E58" s="24" t="s">
        <v>3</v>
      </c>
      <c r="F58" s="25">
        <v>105.17</v>
      </c>
      <c r="H58" s="17"/>
    </row>
    <row r="59" spans="2:8" s="1" customFormat="1" ht="16.8" customHeight="1">
      <c r="B59" s="13"/>
      <c r="C59" s="26" t="s">
        <v>3</v>
      </c>
      <c r="D59" s="26" t="s">
        <v>777</v>
      </c>
      <c r="E59" s="5" t="s">
        <v>3</v>
      </c>
      <c r="F59" s="27">
        <v>105.17</v>
      </c>
      <c r="H59" s="13"/>
    </row>
    <row r="60" spans="2:8" s="1" customFormat="1" ht="16.8" customHeight="1">
      <c r="B60" s="13"/>
      <c r="C60" s="28" t="s">
        <v>754</v>
      </c>
      <c r="H60" s="13"/>
    </row>
    <row r="61" spans="2:8" s="1" customFormat="1" ht="16.8" customHeight="1">
      <c r="B61" s="13"/>
      <c r="C61" s="26" t="s">
        <v>396</v>
      </c>
      <c r="D61" s="26" t="s">
        <v>397</v>
      </c>
      <c r="E61" s="5" t="s">
        <v>224</v>
      </c>
      <c r="F61" s="27">
        <v>105.17</v>
      </c>
      <c r="H61" s="13"/>
    </row>
    <row r="62" spans="2:8" s="2" customFormat="1" ht="16.8" customHeight="1">
      <c r="B62" s="17"/>
      <c r="C62" s="23" t="s">
        <v>107</v>
      </c>
      <c r="D62" s="24" t="s">
        <v>108</v>
      </c>
      <c r="E62" s="24" t="s">
        <v>3</v>
      </c>
      <c r="F62" s="25">
        <v>2.6040000000000001</v>
      </c>
      <c r="H62" s="17"/>
    </row>
    <row r="63" spans="2:8" s="1" customFormat="1" ht="16.8" customHeight="1">
      <c r="B63" s="13"/>
      <c r="C63" s="26" t="s">
        <v>3</v>
      </c>
      <c r="D63" s="26" t="s">
        <v>778</v>
      </c>
      <c r="E63" s="5" t="s">
        <v>3</v>
      </c>
      <c r="F63" s="27">
        <v>2.6040000000000001</v>
      </c>
      <c r="H63" s="13"/>
    </row>
    <row r="64" spans="2:8" s="1" customFormat="1" ht="16.8" customHeight="1">
      <c r="B64" s="13"/>
      <c r="C64" s="28" t="s">
        <v>754</v>
      </c>
      <c r="H64" s="13"/>
    </row>
    <row r="65" spans="2:8" s="1" customFormat="1" ht="16.8" customHeight="1">
      <c r="B65" s="13"/>
      <c r="C65" s="26" t="s">
        <v>188</v>
      </c>
      <c r="D65" s="26" t="s">
        <v>779</v>
      </c>
      <c r="E65" s="5" t="s">
        <v>190</v>
      </c>
      <c r="F65" s="27">
        <v>2.6040000000000001</v>
      </c>
      <c r="H65" s="13"/>
    </row>
    <row r="66" spans="2:8" s="2" customFormat="1" ht="16.8" customHeight="1">
      <c r="B66" s="17"/>
      <c r="C66" s="23" t="s">
        <v>110</v>
      </c>
      <c r="D66" s="24" t="s">
        <v>111</v>
      </c>
      <c r="E66" s="24" t="s">
        <v>3</v>
      </c>
      <c r="F66" s="25">
        <v>11.03</v>
      </c>
      <c r="H66" s="17"/>
    </row>
    <row r="67" spans="2:8" s="1" customFormat="1" ht="16.8" customHeight="1">
      <c r="B67" s="13"/>
      <c r="C67" s="26" t="s">
        <v>3</v>
      </c>
      <c r="D67" s="26" t="s">
        <v>780</v>
      </c>
      <c r="E67" s="5" t="s">
        <v>3</v>
      </c>
      <c r="F67" s="27">
        <v>11.03</v>
      </c>
      <c r="H67" s="13"/>
    </row>
    <row r="68" spans="2:8" s="1" customFormat="1" ht="16.8" customHeight="1">
      <c r="B68" s="13"/>
      <c r="C68" s="28" t="s">
        <v>754</v>
      </c>
      <c r="H68" s="13"/>
    </row>
    <row r="69" spans="2:8" s="1" customFormat="1" ht="20.399999999999999">
      <c r="B69" s="13"/>
      <c r="C69" s="26">
        <v>763121415</v>
      </c>
      <c r="D69" s="26" t="s">
        <v>319</v>
      </c>
      <c r="E69" s="5" t="s">
        <v>224</v>
      </c>
      <c r="F69" s="27">
        <v>11.03</v>
      </c>
      <c r="H69" s="13"/>
    </row>
    <row r="70" spans="2:8" s="2" customFormat="1" ht="16.8" customHeight="1">
      <c r="B70" s="17"/>
      <c r="C70" s="23" t="s">
        <v>633</v>
      </c>
      <c r="D70" s="24" t="s">
        <v>781</v>
      </c>
      <c r="E70" s="24" t="s">
        <v>3</v>
      </c>
      <c r="F70" s="25">
        <v>3</v>
      </c>
      <c r="H70" s="17"/>
    </row>
    <row r="71" spans="2:8" s="1" customFormat="1" ht="16.8" customHeight="1">
      <c r="B71" s="13"/>
      <c r="C71" s="26" t="s">
        <v>3</v>
      </c>
      <c r="D71" s="26" t="s">
        <v>782</v>
      </c>
      <c r="E71" s="5" t="s">
        <v>3</v>
      </c>
      <c r="F71" s="27">
        <v>3</v>
      </c>
      <c r="H71" s="13"/>
    </row>
    <row r="72" spans="2:8" s="1" customFormat="1" ht="16.8" customHeight="1">
      <c r="B72" s="13"/>
      <c r="C72" s="28" t="s">
        <v>754</v>
      </c>
      <c r="H72" s="13"/>
    </row>
    <row r="73" spans="2:8" s="1" customFormat="1" ht="16.8" customHeight="1">
      <c r="B73" s="13"/>
      <c r="C73" s="26" t="s">
        <v>201</v>
      </c>
      <c r="D73" s="26" t="s">
        <v>783</v>
      </c>
      <c r="E73" s="5" t="s">
        <v>203</v>
      </c>
      <c r="F73" s="27">
        <v>2</v>
      </c>
      <c r="H73" s="13"/>
    </row>
    <row r="74" spans="2:8" s="2" customFormat="1" ht="16.8" customHeight="1">
      <c r="B74" s="17"/>
      <c r="C74" s="23" t="s">
        <v>784</v>
      </c>
      <c r="D74" s="24" t="s">
        <v>785</v>
      </c>
      <c r="E74" s="24" t="s">
        <v>3</v>
      </c>
      <c r="F74" s="25">
        <v>3</v>
      </c>
      <c r="H74" s="17"/>
    </row>
    <row r="75" spans="2:8" s="1" customFormat="1" ht="16.8" customHeight="1">
      <c r="B75" s="13"/>
      <c r="C75" s="26" t="s">
        <v>3</v>
      </c>
      <c r="D75" s="26" t="s">
        <v>782</v>
      </c>
      <c r="E75" s="5" t="s">
        <v>3</v>
      </c>
      <c r="F75" s="27">
        <v>3</v>
      </c>
      <c r="H75" s="13"/>
    </row>
    <row r="76" spans="2:8" s="2" customFormat="1" ht="16.8" customHeight="1">
      <c r="B76" s="17"/>
      <c r="C76" s="23" t="s">
        <v>113</v>
      </c>
      <c r="D76" s="24" t="s">
        <v>114</v>
      </c>
      <c r="E76" s="24" t="s">
        <v>3</v>
      </c>
      <c r="F76" s="25">
        <v>13</v>
      </c>
      <c r="H76" s="17"/>
    </row>
    <row r="77" spans="2:8" s="1" customFormat="1" ht="16.8" customHeight="1">
      <c r="B77" s="13"/>
      <c r="C77" s="26" t="s">
        <v>3</v>
      </c>
      <c r="D77" s="26" t="s">
        <v>786</v>
      </c>
      <c r="E77" s="5" t="s">
        <v>3</v>
      </c>
      <c r="F77" s="27">
        <v>13</v>
      </c>
      <c r="H77" s="13"/>
    </row>
    <row r="78" spans="2:8" s="1" customFormat="1" ht="16.8" customHeight="1">
      <c r="B78" s="13"/>
      <c r="C78" s="28" t="s">
        <v>754</v>
      </c>
      <c r="H78" s="13"/>
    </row>
    <row r="79" spans="2:8" s="1" customFormat="1" ht="16.8" customHeight="1">
      <c r="B79" s="13"/>
      <c r="C79" s="26" t="s">
        <v>334</v>
      </c>
      <c r="D79" s="26" t="s">
        <v>787</v>
      </c>
      <c r="E79" s="5" t="s">
        <v>203</v>
      </c>
      <c r="F79" s="27">
        <v>13</v>
      </c>
      <c r="H79" s="13"/>
    </row>
    <row r="80" spans="2:8" s="2" customFormat="1" ht="16.8" customHeight="1">
      <c r="B80" s="17"/>
      <c r="C80" s="23" t="s">
        <v>116</v>
      </c>
      <c r="D80" s="24" t="s">
        <v>117</v>
      </c>
      <c r="E80" s="24" t="s">
        <v>3</v>
      </c>
      <c r="F80" s="25">
        <v>111.83499999999999</v>
      </c>
      <c r="H80" s="17"/>
    </row>
    <row r="81" spans="2:8" s="1" customFormat="1" ht="16.8" customHeight="1">
      <c r="B81" s="13"/>
      <c r="C81" s="26" t="s">
        <v>3</v>
      </c>
      <c r="D81" s="26" t="s">
        <v>788</v>
      </c>
      <c r="E81" s="5" t="s">
        <v>3</v>
      </c>
      <c r="F81" s="27">
        <v>111.83499999999999</v>
      </c>
      <c r="H81" s="13"/>
    </row>
    <row r="82" spans="2:8" s="1" customFormat="1" ht="16.8" customHeight="1">
      <c r="B82" s="13"/>
      <c r="C82" s="28" t="s">
        <v>754</v>
      </c>
      <c r="H82" s="13"/>
    </row>
    <row r="83" spans="2:8" s="1" customFormat="1" ht="16.8" customHeight="1">
      <c r="B83" s="13"/>
      <c r="C83" s="26" t="s">
        <v>485</v>
      </c>
      <c r="D83" s="26" t="s">
        <v>789</v>
      </c>
      <c r="E83" s="5" t="s">
        <v>224</v>
      </c>
      <c r="F83" s="27">
        <v>111.83499999999999</v>
      </c>
      <c r="H83" s="13"/>
    </row>
    <row r="84" spans="2:8" s="2" customFormat="1" ht="16.8" customHeight="1">
      <c r="B84" s="17"/>
      <c r="C84" s="23" t="s">
        <v>119</v>
      </c>
      <c r="D84" s="24" t="s">
        <v>120</v>
      </c>
      <c r="E84" s="24" t="s">
        <v>3</v>
      </c>
      <c r="F84" s="25">
        <v>49.719000000000001</v>
      </c>
      <c r="H84" s="17"/>
    </row>
    <row r="85" spans="2:8" s="1" customFormat="1" ht="16.8" customHeight="1">
      <c r="B85" s="13"/>
      <c r="C85" s="26" t="s">
        <v>3</v>
      </c>
      <c r="D85" s="26" t="s">
        <v>790</v>
      </c>
      <c r="E85" s="5" t="s">
        <v>3</v>
      </c>
      <c r="F85" s="27">
        <v>49.719000000000001</v>
      </c>
      <c r="H85" s="13"/>
    </row>
    <row r="86" spans="2:8" s="1" customFormat="1" ht="16.8" customHeight="1">
      <c r="B86" s="13"/>
      <c r="C86" s="28" t="s">
        <v>754</v>
      </c>
      <c r="H86" s="13"/>
    </row>
    <row r="87" spans="2:8" s="1" customFormat="1" ht="16.8" customHeight="1">
      <c r="B87" s="13"/>
      <c r="C87" s="26" t="s">
        <v>491</v>
      </c>
      <c r="D87" s="26" t="s">
        <v>791</v>
      </c>
      <c r="E87" s="5" t="s">
        <v>224</v>
      </c>
      <c r="F87" s="27">
        <v>111.83499999999999</v>
      </c>
      <c r="H87" s="13"/>
    </row>
    <row r="88" spans="2:8" s="1" customFormat="1" ht="16.8" customHeight="1">
      <c r="B88" s="13"/>
      <c r="C88" s="26" t="s">
        <v>511</v>
      </c>
      <c r="D88" s="26" t="s">
        <v>792</v>
      </c>
      <c r="E88" s="5" t="s">
        <v>386</v>
      </c>
      <c r="F88" s="27">
        <v>49.719000000000001</v>
      </c>
      <c r="H88" s="13"/>
    </row>
    <row r="89" spans="2:8" s="2" customFormat="1" ht="16.8" customHeight="1">
      <c r="B89" s="17"/>
      <c r="C89" s="23" t="s">
        <v>793</v>
      </c>
      <c r="D89" s="24" t="s">
        <v>794</v>
      </c>
      <c r="E89" s="24" t="s">
        <v>3</v>
      </c>
      <c r="F89" s="25">
        <v>52.8</v>
      </c>
      <c r="H89" s="17"/>
    </row>
    <row r="90" spans="2:8" s="1" customFormat="1" ht="16.8" customHeight="1">
      <c r="B90" s="13"/>
      <c r="C90" s="26" t="s">
        <v>3</v>
      </c>
      <c r="D90" s="26" t="s">
        <v>795</v>
      </c>
      <c r="E90" s="5" t="s">
        <v>3</v>
      </c>
      <c r="F90" s="27">
        <v>52.8</v>
      </c>
      <c r="H90" s="13"/>
    </row>
    <row r="91" spans="2:8" s="1" customFormat="1" ht="16.8" customHeight="1">
      <c r="B91" s="13"/>
      <c r="C91" s="28" t="s">
        <v>754</v>
      </c>
      <c r="H91" s="13"/>
    </row>
    <row r="92" spans="2:8" s="1" customFormat="1" ht="16.8" customHeight="1">
      <c r="B92" s="13"/>
      <c r="C92" s="26" t="s">
        <v>496</v>
      </c>
      <c r="D92" s="26" t="s">
        <v>796</v>
      </c>
      <c r="E92" s="5" t="s">
        <v>203</v>
      </c>
      <c r="F92" s="27">
        <v>24</v>
      </c>
      <c r="H92" s="13"/>
    </row>
    <row r="93" spans="2:8" s="2" customFormat="1" ht="16.8" customHeight="1">
      <c r="B93" s="17"/>
      <c r="C93" s="23" t="s">
        <v>122</v>
      </c>
      <c r="D93" s="24" t="s">
        <v>123</v>
      </c>
      <c r="E93" s="24" t="s">
        <v>3</v>
      </c>
      <c r="F93" s="25">
        <v>111.83499999999999</v>
      </c>
      <c r="H93" s="17"/>
    </row>
    <row r="94" spans="2:8" s="1" customFormat="1" ht="16.8" customHeight="1">
      <c r="B94" s="13"/>
      <c r="C94" s="26" t="s">
        <v>3</v>
      </c>
      <c r="D94" s="26" t="s">
        <v>788</v>
      </c>
      <c r="E94" s="5" t="s">
        <v>3</v>
      </c>
      <c r="F94" s="27">
        <v>111.83499999999999</v>
      </c>
      <c r="H94" s="13"/>
    </row>
    <row r="95" spans="2:8" s="1" customFormat="1" ht="16.8" customHeight="1">
      <c r="B95" s="13"/>
      <c r="C95" s="28" t="s">
        <v>754</v>
      </c>
      <c r="H95" s="13"/>
    </row>
    <row r="96" spans="2:8" s="1" customFormat="1" ht="20.399999999999999">
      <c r="B96" s="13"/>
      <c r="C96" s="26" t="s">
        <v>522</v>
      </c>
      <c r="D96" s="26" t="s">
        <v>797</v>
      </c>
      <c r="E96" s="5" t="s">
        <v>224</v>
      </c>
      <c r="F96" s="27">
        <v>111.83499999999999</v>
      </c>
      <c r="H96" s="13"/>
    </row>
    <row r="97" spans="2:8" s="2" customFormat="1" ht="16.8" customHeight="1">
      <c r="B97" s="17"/>
      <c r="C97" s="23" t="s">
        <v>124</v>
      </c>
      <c r="D97" s="24" t="s">
        <v>125</v>
      </c>
      <c r="E97" s="24" t="s">
        <v>3</v>
      </c>
      <c r="F97" s="25">
        <v>50.68</v>
      </c>
      <c r="H97" s="17"/>
    </row>
    <row r="98" spans="2:8" s="1" customFormat="1" ht="16.8" customHeight="1">
      <c r="B98" s="13"/>
      <c r="C98" s="26" t="s">
        <v>3</v>
      </c>
      <c r="D98" s="26" t="s">
        <v>798</v>
      </c>
      <c r="E98" s="5" t="s">
        <v>3</v>
      </c>
      <c r="F98" s="27">
        <v>50.68</v>
      </c>
      <c r="H98" s="13"/>
    </row>
    <row r="99" spans="2:8" s="1" customFormat="1" ht="16.8" customHeight="1">
      <c r="B99" s="13"/>
      <c r="C99" s="28" t="s">
        <v>754</v>
      </c>
      <c r="H99" s="13"/>
    </row>
    <row r="100" spans="2:8" s="1" customFormat="1" ht="16.8" customHeight="1">
      <c r="B100" s="13"/>
      <c r="C100" s="26" t="s">
        <v>368</v>
      </c>
      <c r="D100" s="26" t="s">
        <v>799</v>
      </c>
      <c r="E100" s="5" t="s">
        <v>224</v>
      </c>
      <c r="F100" s="27">
        <v>50.68</v>
      </c>
      <c r="H100" s="13"/>
    </row>
    <row r="101" spans="2:8" s="2" customFormat="1" ht="16.8" customHeight="1">
      <c r="B101" s="17"/>
      <c r="C101" s="23" t="s">
        <v>127</v>
      </c>
      <c r="D101" s="24" t="s">
        <v>128</v>
      </c>
      <c r="E101" s="24" t="s">
        <v>3</v>
      </c>
      <c r="F101" s="25">
        <v>47.27</v>
      </c>
      <c r="H101" s="17"/>
    </row>
    <row r="102" spans="2:8" s="1" customFormat="1" ht="16.8" customHeight="1">
      <c r="B102" s="13"/>
      <c r="C102" s="26" t="s">
        <v>3</v>
      </c>
      <c r="D102" s="26" t="s">
        <v>800</v>
      </c>
      <c r="E102" s="5" t="s">
        <v>3</v>
      </c>
      <c r="F102" s="27">
        <v>47.27</v>
      </c>
      <c r="H102" s="13"/>
    </row>
    <row r="103" spans="2:8" s="1" customFormat="1" ht="16.8" customHeight="1">
      <c r="B103" s="13"/>
      <c r="C103" s="28" t="s">
        <v>754</v>
      </c>
      <c r="H103" s="13"/>
    </row>
    <row r="104" spans="2:8" s="1" customFormat="1" ht="20.399999999999999">
      <c r="B104" s="13"/>
      <c r="C104" s="26" t="s">
        <v>384</v>
      </c>
      <c r="D104" s="26" t="s">
        <v>801</v>
      </c>
      <c r="E104" s="5" t="s">
        <v>386</v>
      </c>
      <c r="F104" s="27">
        <v>47.27</v>
      </c>
      <c r="H104" s="13"/>
    </row>
    <row r="105" spans="2:8" s="2" customFormat="1" ht="16.8" customHeight="1">
      <c r="B105" s="17"/>
      <c r="C105" s="23" t="s">
        <v>130</v>
      </c>
      <c r="D105" s="24" t="s">
        <v>131</v>
      </c>
      <c r="E105" s="24" t="s">
        <v>3</v>
      </c>
      <c r="F105" s="25">
        <v>170.73</v>
      </c>
      <c r="H105" s="17"/>
    </row>
    <row r="106" spans="2:8" s="1" customFormat="1" ht="16.8" customHeight="1">
      <c r="B106" s="13"/>
      <c r="C106" s="26" t="s">
        <v>3</v>
      </c>
      <c r="D106" s="26" t="s">
        <v>802</v>
      </c>
      <c r="E106" s="5" t="s">
        <v>3</v>
      </c>
      <c r="F106" s="27">
        <v>170.73</v>
      </c>
      <c r="H106" s="13"/>
    </row>
    <row r="107" spans="2:8" s="1" customFormat="1" ht="16.8" customHeight="1">
      <c r="B107" s="13"/>
      <c r="C107" s="28" t="s">
        <v>754</v>
      </c>
      <c r="H107" s="13"/>
    </row>
    <row r="108" spans="2:8" s="1" customFormat="1" ht="16.8" customHeight="1">
      <c r="B108" s="13"/>
      <c r="C108" s="26" t="s">
        <v>432</v>
      </c>
      <c r="D108" s="26" t="s">
        <v>803</v>
      </c>
      <c r="E108" s="5" t="s">
        <v>224</v>
      </c>
      <c r="F108" s="27">
        <v>170.73</v>
      </c>
      <c r="H108" s="13"/>
    </row>
    <row r="109" spans="2:8" s="2" customFormat="1" ht="16.8" customHeight="1">
      <c r="B109" s="17"/>
      <c r="C109" s="23" t="s">
        <v>133</v>
      </c>
      <c r="D109" s="24" t="s">
        <v>134</v>
      </c>
      <c r="E109" s="24" t="s">
        <v>3</v>
      </c>
      <c r="F109" s="25">
        <v>4.9260000000000002</v>
      </c>
      <c r="H109" s="17"/>
    </row>
    <row r="110" spans="2:8" s="1" customFormat="1" ht="16.8" customHeight="1">
      <c r="B110" s="13"/>
      <c r="C110" s="26" t="s">
        <v>3</v>
      </c>
      <c r="D110" s="26" t="s">
        <v>804</v>
      </c>
      <c r="E110" s="5" t="s">
        <v>3</v>
      </c>
      <c r="F110" s="27">
        <v>4.9260000000000002</v>
      </c>
      <c r="H110" s="13"/>
    </row>
    <row r="111" spans="2:8" s="1" customFormat="1" ht="16.8" customHeight="1">
      <c r="B111" s="13"/>
      <c r="C111" s="28" t="s">
        <v>754</v>
      </c>
      <c r="H111" s="13"/>
    </row>
    <row r="112" spans="2:8" s="1" customFormat="1" ht="16.8" customHeight="1">
      <c r="B112" s="13"/>
      <c r="C112" s="26" t="s">
        <v>458</v>
      </c>
      <c r="D112" s="26" t="s">
        <v>805</v>
      </c>
      <c r="E112" s="5" t="s">
        <v>386</v>
      </c>
      <c r="F112" s="27">
        <v>4.9260000000000002</v>
      </c>
      <c r="H112" s="13"/>
    </row>
    <row r="113" spans="2:8" s="2" customFormat="1" ht="16.8" customHeight="1">
      <c r="B113" s="17"/>
      <c r="C113" s="23" t="s">
        <v>136</v>
      </c>
      <c r="D113" s="24" t="s">
        <v>137</v>
      </c>
      <c r="E113" s="24" t="s">
        <v>3</v>
      </c>
      <c r="F113" s="25">
        <v>146.68199999999999</v>
      </c>
      <c r="H113" s="17"/>
    </row>
    <row r="114" spans="2:8" s="1" customFormat="1" ht="16.8" customHeight="1">
      <c r="B114" s="13"/>
      <c r="C114" s="26" t="s">
        <v>3</v>
      </c>
      <c r="D114" s="26" t="s">
        <v>806</v>
      </c>
      <c r="E114" s="5" t="s">
        <v>3</v>
      </c>
      <c r="F114" s="27">
        <v>146.68199999999999</v>
      </c>
      <c r="H114" s="13"/>
    </row>
    <row r="115" spans="2:8" s="1" customFormat="1" ht="16.8" customHeight="1">
      <c r="B115" s="13"/>
      <c r="C115" s="28" t="s">
        <v>754</v>
      </c>
      <c r="H115" s="13"/>
    </row>
    <row r="116" spans="2:8" s="1" customFormat="1" ht="16.8" customHeight="1">
      <c r="B116" s="13"/>
      <c r="C116" s="26" t="s">
        <v>469</v>
      </c>
      <c r="D116" s="26" t="s">
        <v>807</v>
      </c>
      <c r="E116" s="5" t="s">
        <v>386</v>
      </c>
      <c r="F116" s="27">
        <v>146.68199999999999</v>
      </c>
      <c r="H116" s="13"/>
    </row>
    <row r="117" spans="2:8" s="2" customFormat="1" ht="16.8" customHeight="1">
      <c r="B117" s="17"/>
      <c r="C117" s="23" t="s">
        <v>139</v>
      </c>
      <c r="D117" s="24" t="s">
        <v>140</v>
      </c>
      <c r="E117" s="24" t="s">
        <v>3</v>
      </c>
      <c r="F117" s="25">
        <v>72.41</v>
      </c>
      <c r="H117" s="17"/>
    </row>
    <row r="118" spans="2:8" s="1" customFormat="1" ht="16.8" customHeight="1">
      <c r="B118" s="13"/>
      <c r="C118" s="26" t="s">
        <v>3</v>
      </c>
      <c r="D118" s="26" t="s">
        <v>808</v>
      </c>
      <c r="E118" s="5" t="s">
        <v>3</v>
      </c>
      <c r="F118" s="27">
        <v>72.41</v>
      </c>
      <c r="H118" s="13"/>
    </row>
    <row r="119" spans="2:8" s="1" customFormat="1" ht="16.8" customHeight="1">
      <c r="B119" s="13"/>
      <c r="C119" s="28" t="s">
        <v>754</v>
      </c>
      <c r="H119" s="13"/>
    </row>
    <row r="120" spans="2:8" s="1" customFormat="1" ht="20.399999999999999">
      <c r="B120" s="13"/>
      <c r="C120" s="26">
        <v>763131431</v>
      </c>
      <c r="D120" s="26" t="s">
        <v>323</v>
      </c>
      <c r="E120" s="5" t="s">
        <v>224</v>
      </c>
      <c r="F120" s="27">
        <v>72.41</v>
      </c>
      <c r="H120" s="13"/>
    </row>
    <row r="121" spans="2:8" s="2" customFormat="1" ht="16.8" customHeight="1">
      <c r="B121" s="17"/>
      <c r="C121" s="23" t="s">
        <v>142</v>
      </c>
      <c r="D121" s="24" t="s">
        <v>143</v>
      </c>
      <c r="E121" s="24" t="s">
        <v>3</v>
      </c>
      <c r="F121" s="25">
        <v>648.10400000000004</v>
      </c>
      <c r="H121" s="17"/>
    </row>
    <row r="122" spans="2:8" s="1" customFormat="1" ht="16.8" customHeight="1">
      <c r="B122" s="13"/>
      <c r="C122" s="26" t="s">
        <v>3</v>
      </c>
      <c r="D122" s="26" t="s">
        <v>809</v>
      </c>
      <c r="E122" s="5" t="s">
        <v>3</v>
      </c>
      <c r="F122" s="27">
        <v>426.69400000000002</v>
      </c>
      <c r="H122" s="13"/>
    </row>
    <row r="123" spans="2:8" s="1" customFormat="1" ht="20.399999999999999">
      <c r="B123" s="13"/>
      <c r="C123" s="26" t="s">
        <v>3</v>
      </c>
      <c r="D123" s="26" t="s">
        <v>810</v>
      </c>
      <c r="E123" s="5" t="s">
        <v>3</v>
      </c>
      <c r="F123" s="27">
        <v>221.41</v>
      </c>
      <c r="H123" s="13"/>
    </row>
    <row r="124" spans="2:8" s="1" customFormat="1" ht="16.8" customHeight="1">
      <c r="B124" s="13"/>
      <c r="C124" s="28" t="s">
        <v>754</v>
      </c>
      <c r="H124" s="13"/>
    </row>
    <row r="125" spans="2:8" s="1" customFormat="1" ht="16.8" customHeight="1">
      <c r="B125" s="13"/>
      <c r="C125" s="26" t="s">
        <v>539</v>
      </c>
      <c r="D125" s="26" t="s">
        <v>811</v>
      </c>
      <c r="E125" s="5" t="s">
        <v>224</v>
      </c>
      <c r="F125" s="27">
        <v>648.10400000000004</v>
      </c>
      <c r="H125" s="13"/>
    </row>
    <row r="126" spans="2:8" s="1" customFormat="1" ht="26.4" customHeight="1">
      <c r="B126" s="13"/>
      <c r="C126" s="22" t="s">
        <v>76</v>
      </c>
      <c r="D126" s="22" t="s">
        <v>77</v>
      </c>
      <c r="H126" s="13"/>
    </row>
    <row r="127" spans="2:8" s="1" customFormat="1" ht="16.8" customHeight="1">
      <c r="B127" s="13"/>
      <c r="C127" s="29" t="s">
        <v>79</v>
      </c>
      <c r="D127" s="24" t="s">
        <v>80</v>
      </c>
      <c r="E127" s="30" t="s">
        <v>3</v>
      </c>
      <c r="F127" s="31">
        <v>15.702999999999999</v>
      </c>
      <c r="H127" s="13"/>
    </row>
    <row r="128" spans="2:8" s="1" customFormat="1" ht="16.8" customHeight="1">
      <c r="B128" s="13"/>
      <c r="C128" s="26" t="s">
        <v>3</v>
      </c>
      <c r="D128" s="26" t="s">
        <v>812</v>
      </c>
      <c r="E128" s="5" t="s">
        <v>3</v>
      </c>
      <c r="F128" s="27">
        <v>15.702999999999999</v>
      </c>
      <c r="H128" s="13"/>
    </row>
    <row r="129" spans="2:8" s="1" customFormat="1" ht="16.8" customHeight="1">
      <c r="B129" s="13"/>
      <c r="C129" s="26" t="s">
        <v>3</v>
      </c>
      <c r="D129" s="26" t="s">
        <v>566</v>
      </c>
      <c r="E129" s="5" t="s">
        <v>3</v>
      </c>
      <c r="F129" s="27">
        <v>15.702999999999999</v>
      </c>
      <c r="H129" s="13"/>
    </row>
    <row r="130" spans="2:8" s="1" customFormat="1" ht="16.8" customHeight="1">
      <c r="B130" s="13"/>
      <c r="C130" s="29" t="s">
        <v>756</v>
      </c>
      <c r="D130" s="24" t="s">
        <v>757</v>
      </c>
      <c r="E130" s="30" t="s">
        <v>3</v>
      </c>
      <c r="F130" s="31">
        <v>3</v>
      </c>
      <c r="H130" s="13"/>
    </row>
    <row r="131" spans="2:8" s="1" customFormat="1" ht="16.8" customHeight="1">
      <c r="B131" s="13"/>
      <c r="C131" s="26" t="s">
        <v>3</v>
      </c>
      <c r="D131" s="26" t="s">
        <v>82</v>
      </c>
      <c r="E131" s="5" t="s">
        <v>3</v>
      </c>
      <c r="F131" s="27">
        <v>3</v>
      </c>
      <c r="H131" s="13"/>
    </row>
    <row r="132" spans="2:8" s="1" customFormat="1" ht="16.8" customHeight="1">
      <c r="B132" s="13"/>
      <c r="C132" s="26" t="s">
        <v>3</v>
      </c>
      <c r="D132" s="26" t="s">
        <v>566</v>
      </c>
      <c r="E132" s="5" t="s">
        <v>3</v>
      </c>
      <c r="F132" s="27">
        <v>3</v>
      </c>
      <c r="H132" s="13"/>
    </row>
    <row r="133" spans="2:8" s="1" customFormat="1" ht="16.8" customHeight="1">
      <c r="B133" s="13"/>
      <c r="C133" s="29" t="s">
        <v>83</v>
      </c>
      <c r="D133" s="24" t="s">
        <v>84</v>
      </c>
      <c r="E133" s="30" t="s">
        <v>3</v>
      </c>
      <c r="F133" s="31">
        <v>15.17</v>
      </c>
      <c r="H133" s="13"/>
    </row>
    <row r="134" spans="2:8" s="1" customFormat="1" ht="16.8" customHeight="1">
      <c r="B134" s="13"/>
      <c r="C134" s="26" t="s">
        <v>3</v>
      </c>
      <c r="D134" s="26" t="s">
        <v>85</v>
      </c>
      <c r="E134" s="5" t="s">
        <v>3</v>
      </c>
      <c r="F134" s="27">
        <v>15.17</v>
      </c>
      <c r="H134" s="13"/>
    </row>
    <row r="135" spans="2:8" s="1" customFormat="1" ht="16.8" customHeight="1">
      <c r="B135" s="13"/>
      <c r="C135" s="26" t="s">
        <v>3</v>
      </c>
      <c r="D135" s="26" t="s">
        <v>566</v>
      </c>
      <c r="E135" s="5" t="s">
        <v>3</v>
      </c>
      <c r="F135" s="27">
        <v>15.17</v>
      </c>
      <c r="H135" s="13"/>
    </row>
    <row r="136" spans="2:8" s="1" customFormat="1" ht="16.8" customHeight="1">
      <c r="B136" s="13"/>
      <c r="C136" s="29" t="s">
        <v>87</v>
      </c>
      <c r="D136" s="24" t="s">
        <v>88</v>
      </c>
      <c r="E136" s="30" t="s">
        <v>3</v>
      </c>
      <c r="F136" s="31">
        <v>2.82</v>
      </c>
      <c r="H136" s="13"/>
    </row>
    <row r="137" spans="2:8" s="1" customFormat="1" ht="16.8" customHeight="1">
      <c r="B137" s="13"/>
      <c r="C137" s="26" t="s">
        <v>3</v>
      </c>
      <c r="D137" s="26" t="s">
        <v>813</v>
      </c>
      <c r="E137" s="5" t="s">
        <v>3</v>
      </c>
      <c r="F137" s="27">
        <v>2.82</v>
      </c>
      <c r="H137" s="13"/>
    </row>
    <row r="138" spans="2:8" s="1" customFormat="1" ht="16.8" customHeight="1">
      <c r="B138" s="13"/>
      <c r="C138" s="26" t="s">
        <v>3</v>
      </c>
      <c r="D138" s="26" t="s">
        <v>566</v>
      </c>
      <c r="E138" s="5" t="s">
        <v>3</v>
      </c>
      <c r="F138" s="27">
        <v>2.82</v>
      </c>
      <c r="H138" s="13"/>
    </row>
    <row r="139" spans="2:8" s="1" customFormat="1" ht="16.8" customHeight="1">
      <c r="B139" s="13"/>
      <c r="C139" s="29" t="s">
        <v>90</v>
      </c>
      <c r="D139" s="24" t="s">
        <v>91</v>
      </c>
      <c r="E139" s="30" t="s">
        <v>3</v>
      </c>
      <c r="F139" s="31">
        <v>15.779</v>
      </c>
      <c r="H139" s="13"/>
    </row>
    <row r="140" spans="2:8" s="1" customFormat="1" ht="16.8" customHeight="1">
      <c r="B140" s="13"/>
      <c r="C140" s="26" t="s">
        <v>3</v>
      </c>
      <c r="D140" s="26" t="s">
        <v>92</v>
      </c>
      <c r="E140" s="5" t="s">
        <v>3</v>
      </c>
      <c r="F140" s="27">
        <v>15.779</v>
      </c>
      <c r="H140" s="13"/>
    </row>
    <row r="141" spans="2:8" s="1" customFormat="1" ht="16.8" customHeight="1">
      <c r="B141" s="13"/>
      <c r="C141" s="26" t="s">
        <v>3</v>
      </c>
      <c r="D141" s="26" t="s">
        <v>566</v>
      </c>
      <c r="E141" s="5" t="s">
        <v>3</v>
      </c>
      <c r="F141" s="27">
        <v>15.779</v>
      </c>
      <c r="H141" s="13"/>
    </row>
    <row r="142" spans="2:8" s="1" customFormat="1" ht="16.8" customHeight="1">
      <c r="B142" s="13"/>
      <c r="C142" s="29" t="s">
        <v>93</v>
      </c>
      <c r="D142" s="24" t="s">
        <v>94</v>
      </c>
      <c r="E142" s="30" t="s">
        <v>3</v>
      </c>
      <c r="F142" s="31">
        <v>2.82</v>
      </c>
      <c r="H142" s="13"/>
    </row>
    <row r="143" spans="2:8" s="1" customFormat="1" ht="16.8" customHeight="1">
      <c r="B143" s="13"/>
      <c r="C143" s="26" t="s">
        <v>3</v>
      </c>
      <c r="D143" s="26" t="s">
        <v>813</v>
      </c>
      <c r="E143" s="5" t="s">
        <v>3</v>
      </c>
      <c r="F143" s="27">
        <v>2.82</v>
      </c>
      <c r="H143" s="13"/>
    </row>
    <row r="144" spans="2:8" s="1" customFormat="1" ht="16.8" customHeight="1">
      <c r="B144" s="13"/>
      <c r="C144" s="26" t="s">
        <v>3</v>
      </c>
      <c r="D144" s="26" t="s">
        <v>566</v>
      </c>
      <c r="E144" s="5" t="s">
        <v>3</v>
      </c>
      <c r="F144" s="27">
        <v>2.82</v>
      </c>
      <c r="H144" s="13"/>
    </row>
    <row r="145" spans="2:8" s="1" customFormat="1" ht="16.8" customHeight="1">
      <c r="B145" s="13"/>
      <c r="C145" s="29" t="s">
        <v>95</v>
      </c>
      <c r="D145" s="24" t="s">
        <v>96</v>
      </c>
      <c r="E145" s="30" t="s">
        <v>3</v>
      </c>
      <c r="F145" s="31">
        <v>8.3059999999999992</v>
      </c>
      <c r="H145" s="13"/>
    </row>
    <row r="146" spans="2:8" s="1" customFormat="1" ht="16.8" customHeight="1">
      <c r="B146" s="13"/>
      <c r="C146" s="26" t="s">
        <v>3</v>
      </c>
      <c r="D146" s="26" t="s">
        <v>814</v>
      </c>
      <c r="E146" s="5" t="s">
        <v>3</v>
      </c>
      <c r="F146" s="27">
        <v>8.3059999999999992</v>
      </c>
      <c r="H146" s="13"/>
    </row>
    <row r="147" spans="2:8" s="1" customFormat="1" ht="16.8" customHeight="1">
      <c r="B147" s="13"/>
      <c r="C147" s="26" t="s">
        <v>3</v>
      </c>
      <c r="D147" s="26" t="s">
        <v>566</v>
      </c>
      <c r="E147" s="5" t="s">
        <v>3</v>
      </c>
      <c r="F147" s="27">
        <v>8.3059999999999992</v>
      </c>
      <c r="H147" s="13"/>
    </row>
    <row r="148" spans="2:8" s="2" customFormat="1" ht="16.8" customHeight="1">
      <c r="B148" s="17"/>
      <c r="C148" s="23" t="s">
        <v>611</v>
      </c>
      <c r="D148" s="24" t="s">
        <v>612</v>
      </c>
      <c r="E148" s="24" t="s">
        <v>3</v>
      </c>
      <c r="F148" s="25">
        <v>11.4</v>
      </c>
      <c r="H148" s="17"/>
    </row>
    <row r="149" spans="2:8" s="1" customFormat="1" ht="16.8" customHeight="1">
      <c r="B149" s="13"/>
      <c r="C149" s="26" t="s">
        <v>3</v>
      </c>
      <c r="D149" s="26" t="s">
        <v>815</v>
      </c>
      <c r="E149" s="5" t="s">
        <v>3</v>
      </c>
      <c r="F149" s="27">
        <v>11.4</v>
      </c>
      <c r="H149" s="13"/>
    </row>
    <row r="150" spans="2:8" s="1" customFormat="1" ht="16.8" customHeight="1">
      <c r="B150" s="13"/>
      <c r="C150" s="28" t="s">
        <v>754</v>
      </c>
      <c r="H150" s="13"/>
    </row>
    <row r="151" spans="2:8" s="1" customFormat="1" ht="16.8" customHeight="1">
      <c r="B151" s="13"/>
      <c r="C151" s="26" t="s">
        <v>222</v>
      </c>
      <c r="D151" s="26" t="s">
        <v>755</v>
      </c>
      <c r="E151" s="5" t="s">
        <v>224</v>
      </c>
      <c r="F151" s="27">
        <v>11.4</v>
      </c>
      <c r="H151" s="13"/>
    </row>
    <row r="152" spans="2:8" s="2" customFormat="1" ht="16.8" customHeight="1">
      <c r="B152" s="17"/>
      <c r="C152" s="23" t="s">
        <v>614</v>
      </c>
      <c r="D152" s="24" t="s">
        <v>615</v>
      </c>
      <c r="E152" s="24" t="s">
        <v>3</v>
      </c>
      <c r="F152" s="25">
        <v>0.44600000000000001</v>
      </c>
      <c r="H152" s="17"/>
    </row>
    <row r="153" spans="2:8" s="1" customFormat="1" ht="16.8" customHeight="1">
      <c r="B153" s="13"/>
      <c r="C153" s="26" t="s">
        <v>3</v>
      </c>
      <c r="D153" s="26" t="s">
        <v>816</v>
      </c>
      <c r="E153" s="5" t="s">
        <v>3</v>
      </c>
      <c r="F153" s="27">
        <v>0.44600000000000001</v>
      </c>
      <c r="H153" s="13"/>
    </row>
    <row r="154" spans="2:8" s="1" customFormat="1" ht="16.8" customHeight="1">
      <c r="B154" s="13"/>
      <c r="C154" s="28" t="s">
        <v>754</v>
      </c>
      <c r="H154" s="13"/>
    </row>
    <row r="155" spans="2:8" s="1" customFormat="1" ht="16.8" customHeight="1">
      <c r="B155" s="13"/>
      <c r="C155" s="26" t="s">
        <v>663</v>
      </c>
      <c r="D155" s="26" t="s">
        <v>817</v>
      </c>
      <c r="E155" s="5" t="s">
        <v>190</v>
      </c>
      <c r="F155" s="27">
        <v>0.44600000000000001</v>
      </c>
      <c r="H155" s="13"/>
    </row>
    <row r="156" spans="2:8" s="1" customFormat="1" ht="16.8" customHeight="1">
      <c r="B156" s="13"/>
      <c r="C156" s="29" t="s">
        <v>767</v>
      </c>
      <c r="D156" s="24" t="s">
        <v>768</v>
      </c>
      <c r="E156" s="30" t="s">
        <v>3</v>
      </c>
      <c r="F156" s="31">
        <v>15.17</v>
      </c>
      <c r="H156" s="13"/>
    </row>
    <row r="157" spans="2:8" s="1" customFormat="1" ht="16.8" customHeight="1">
      <c r="B157" s="13"/>
      <c r="C157" s="26" t="s">
        <v>3</v>
      </c>
      <c r="D157" s="26" t="s">
        <v>85</v>
      </c>
      <c r="E157" s="5" t="s">
        <v>3</v>
      </c>
      <c r="F157" s="27">
        <v>15.17</v>
      </c>
      <c r="H157" s="13"/>
    </row>
    <row r="158" spans="2:8" s="1" customFormat="1" ht="16.8" customHeight="1">
      <c r="B158" s="13"/>
      <c r="C158" s="26" t="s">
        <v>3</v>
      </c>
      <c r="D158" s="26" t="s">
        <v>566</v>
      </c>
      <c r="E158" s="5" t="s">
        <v>3</v>
      </c>
      <c r="F158" s="27">
        <v>15.17</v>
      </c>
      <c r="H158" s="13"/>
    </row>
    <row r="159" spans="2:8" s="1" customFormat="1" ht="16.8" customHeight="1">
      <c r="B159" s="13"/>
      <c r="C159" s="29" t="s">
        <v>769</v>
      </c>
      <c r="D159" s="24" t="s">
        <v>770</v>
      </c>
      <c r="E159" s="30" t="s">
        <v>3</v>
      </c>
      <c r="F159" s="31">
        <v>15.779</v>
      </c>
      <c r="H159" s="13"/>
    </row>
    <row r="160" spans="2:8" s="1" customFormat="1" ht="16.8" customHeight="1">
      <c r="B160" s="13"/>
      <c r="C160" s="26" t="s">
        <v>3</v>
      </c>
      <c r="D160" s="26" t="s">
        <v>92</v>
      </c>
      <c r="E160" s="5" t="s">
        <v>3</v>
      </c>
      <c r="F160" s="27">
        <v>15.779</v>
      </c>
      <c r="H160" s="13"/>
    </row>
    <row r="161" spans="2:8" s="1" customFormat="1" ht="16.8" customHeight="1">
      <c r="B161" s="13"/>
      <c r="C161" s="26" t="s">
        <v>3</v>
      </c>
      <c r="D161" s="26" t="s">
        <v>566</v>
      </c>
      <c r="E161" s="5" t="s">
        <v>3</v>
      </c>
      <c r="F161" s="27">
        <v>15.779</v>
      </c>
      <c r="H161" s="13"/>
    </row>
    <row r="162" spans="2:8" s="2" customFormat="1" ht="16.8" customHeight="1">
      <c r="B162" s="17"/>
      <c r="C162" s="23" t="s">
        <v>617</v>
      </c>
      <c r="D162" s="24" t="s">
        <v>618</v>
      </c>
      <c r="E162" s="24" t="s">
        <v>3</v>
      </c>
      <c r="F162" s="25">
        <v>129.66999999999999</v>
      </c>
      <c r="H162" s="17"/>
    </row>
    <row r="163" spans="2:8" s="1" customFormat="1" ht="16.8" customHeight="1">
      <c r="B163" s="13"/>
      <c r="C163" s="26" t="s">
        <v>3</v>
      </c>
      <c r="D163" s="26" t="s">
        <v>818</v>
      </c>
      <c r="E163" s="5" t="s">
        <v>3</v>
      </c>
      <c r="F163" s="27">
        <v>129.66999999999999</v>
      </c>
      <c r="H163" s="13"/>
    </row>
    <row r="164" spans="2:8" s="1" customFormat="1" ht="16.8" customHeight="1">
      <c r="B164" s="13"/>
      <c r="C164" s="28" t="s">
        <v>754</v>
      </c>
      <c r="H164" s="13"/>
    </row>
    <row r="165" spans="2:8" s="1" customFormat="1" ht="16.8" customHeight="1">
      <c r="B165" s="13"/>
      <c r="C165" s="26" t="s">
        <v>368</v>
      </c>
      <c r="D165" s="26" t="s">
        <v>799</v>
      </c>
      <c r="E165" s="5" t="s">
        <v>224</v>
      </c>
      <c r="F165" s="27">
        <v>129.66999999999999</v>
      </c>
      <c r="H165" s="13"/>
    </row>
    <row r="166" spans="2:8" s="1" customFormat="1" ht="16.8" customHeight="1">
      <c r="B166" s="13"/>
      <c r="C166" s="26" t="s">
        <v>374</v>
      </c>
      <c r="D166" s="26" t="s">
        <v>819</v>
      </c>
      <c r="E166" s="5" t="s">
        <v>224</v>
      </c>
      <c r="F166" s="27">
        <v>129.66999999999999</v>
      </c>
      <c r="H166" s="13"/>
    </row>
    <row r="167" spans="2:8" s="1" customFormat="1" ht="16.8" customHeight="1">
      <c r="B167" s="13"/>
      <c r="C167" s="26" t="s">
        <v>713</v>
      </c>
      <c r="D167" s="26" t="s">
        <v>820</v>
      </c>
      <c r="E167" s="5" t="s">
        <v>224</v>
      </c>
      <c r="F167" s="27">
        <v>129.66999999999999</v>
      </c>
      <c r="H167" s="13"/>
    </row>
    <row r="168" spans="2:8" s="1" customFormat="1" ht="16.8" customHeight="1">
      <c r="B168" s="13"/>
      <c r="C168" s="26" t="s">
        <v>396</v>
      </c>
      <c r="D168" s="26" t="s">
        <v>397</v>
      </c>
      <c r="E168" s="5" t="s">
        <v>224</v>
      </c>
      <c r="F168" s="27">
        <v>129.66999999999999</v>
      </c>
      <c r="H168" s="13"/>
    </row>
    <row r="169" spans="2:8" s="1" customFormat="1" ht="20.399999999999999">
      <c r="B169" s="13"/>
      <c r="C169" s="26" t="s">
        <v>717</v>
      </c>
      <c r="D169" s="26" t="s">
        <v>821</v>
      </c>
      <c r="E169" s="5" t="s">
        <v>224</v>
      </c>
      <c r="F169" s="27">
        <v>129.66999999999999</v>
      </c>
      <c r="H169" s="13"/>
    </row>
    <row r="170" spans="2:8" s="2" customFormat="1" ht="16.8" customHeight="1">
      <c r="B170" s="17"/>
      <c r="C170" s="23" t="s">
        <v>99</v>
      </c>
      <c r="D170" s="24" t="s">
        <v>620</v>
      </c>
      <c r="E170" s="24" t="s">
        <v>3</v>
      </c>
      <c r="F170" s="25">
        <v>1.2</v>
      </c>
      <c r="H170" s="17"/>
    </row>
    <row r="171" spans="2:8" s="1" customFormat="1" ht="16.8" customHeight="1">
      <c r="B171" s="13"/>
      <c r="C171" s="26" t="s">
        <v>3</v>
      </c>
      <c r="D171" s="26" t="s">
        <v>822</v>
      </c>
      <c r="E171" s="5" t="s">
        <v>3</v>
      </c>
      <c r="F171" s="27">
        <v>1.2</v>
      </c>
      <c r="H171" s="13"/>
    </row>
    <row r="172" spans="2:8" s="1" customFormat="1" ht="16.8" customHeight="1">
      <c r="B172" s="13"/>
      <c r="C172" s="28" t="s">
        <v>754</v>
      </c>
      <c r="H172" s="13"/>
    </row>
    <row r="173" spans="2:8" s="1" customFormat="1" ht="16.8" customHeight="1">
      <c r="B173" s="13"/>
      <c r="C173" s="26" t="s">
        <v>640</v>
      </c>
      <c r="D173" s="26" t="s">
        <v>823</v>
      </c>
      <c r="E173" s="5" t="s">
        <v>190</v>
      </c>
      <c r="F173" s="27">
        <v>1.2</v>
      </c>
      <c r="H173" s="13"/>
    </row>
    <row r="174" spans="2:8" s="2" customFormat="1" ht="16.8" customHeight="1">
      <c r="B174" s="17"/>
      <c r="C174" s="23" t="s">
        <v>622</v>
      </c>
      <c r="D174" s="24" t="s">
        <v>623</v>
      </c>
      <c r="E174" s="24" t="s">
        <v>3</v>
      </c>
      <c r="F174" s="25">
        <v>323.54500000000002</v>
      </c>
      <c r="H174" s="17"/>
    </row>
    <row r="175" spans="2:8" s="1" customFormat="1" ht="16.8" customHeight="1">
      <c r="B175" s="13"/>
      <c r="C175" s="26" t="s">
        <v>3</v>
      </c>
      <c r="D175" s="26" t="s">
        <v>824</v>
      </c>
      <c r="E175" s="5" t="s">
        <v>3</v>
      </c>
      <c r="F175" s="27">
        <v>193.875</v>
      </c>
      <c r="H175" s="13"/>
    </row>
    <row r="176" spans="2:8" s="1" customFormat="1" ht="16.8" customHeight="1">
      <c r="B176" s="13"/>
      <c r="C176" s="26" t="s">
        <v>3</v>
      </c>
      <c r="D176" s="26" t="s">
        <v>825</v>
      </c>
      <c r="E176" s="5" t="s">
        <v>3</v>
      </c>
      <c r="F176" s="27">
        <v>129.66999999999999</v>
      </c>
      <c r="H176" s="13"/>
    </row>
    <row r="177" spans="2:8" s="1" customFormat="1" ht="16.8" customHeight="1">
      <c r="B177" s="13"/>
      <c r="C177" s="28" t="s">
        <v>754</v>
      </c>
      <c r="H177" s="13"/>
    </row>
    <row r="178" spans="2:8" s="1" customFormat="1" ht="16.8" customHeight="1">
      <c r="B178" s="13"/>
      <c r="C178" s="26">
        <v>311272211</v>
      </c>
      <c r="D178" s="26" t="s">
        <v>1038</v>
      </c>
      <c r="E178" s="5" t="s">
        <v>224</v>
      </c>
      <c r="F178" s="27">
        <v>323.54500000000002</v>
      </c>
      <c r="H178" s="13"/>
    </row>
    <row r="179" spans="2:8" s="1" customFormat="1" ht="16.8" customHeight="1">
      <c r="B179" s="13"/>
      <c r="C179" s="26" t="s">
        <v>539</v>
      </c>
      <c r="D179" s="26" t="s">
        <v>811</v>
      </c>
      <c r="E179" s="5" t="s">
        <v>224</v>
      </c>
      <c r="F179" s="27">
        <v>323.54500000000002</v>
      </c>
      <c r="H179" s="13"/>
    </row>
    <row r="180" spans="2:8" s="1" customFormat="1" ht="16.8" customHeight="1">
      <c r="B180" s="13"/>
      <c r="C180" s="26" t="s">
        <v>573</v>
      </c>
      <c r="D180" s="26" t="s">
        <v>826</v>
      </c>
      <c r="E180" s="5" t="s">
        <v>224</v>
      </c>
      <c r="F180" s="27">
        <v>323.54500000000002</v>
      </c>
      <c r="H180" s="13"/>
    </row>
    <row r="181" spans="2:8" s="2" customFormat="1" ht="16.8" customHeight="1">
      <c r="B181" s="17"/>
      <c r="C181" s="23" t="s">
        <v>102</v>
      </c>
      <c r="D181" s="24" t="s">
        <v>625</v>
      </c>
      <c r="E181" s="24" t="s">
        <v>3</v>
      </c>
      <c r="F181" s="25">
        <v>1.4159999999999999</v>
      </c>
      <c r="H181" s="17"/>
    </row>
    <row r="182" spans="2:8" s="1" customFormat="1" ht="16.8" customHeight="1">
      <c r="B182" s="13"/>
      <c r="C182" s="26" t="s">
        <v>3</v>
      </c>
      <c r="D182" s="26" t="s">
        <v>827</v>
      </c>
      <c r="E182" s="5" t="s">
        <v>3</v>
      </c>
      <c r="F182" s="27">
        <v>1.4159999999999999</v>
      </c>
      <c r="H182" s="13"/>
    </row>
    <row r="183" spans="2:8" s="1" customFormat="1" ht="16.8" customHeight="1">
      <c r="B183" s="13"/>
      <c r="C183" s="28" t="s">
        <v>754</v>
      </c>
      <c r="H183" s="13"/>
    </row>
    <row r="184" spans="2:8" s="1" customFormat="1" ht="16.8" customHeight="1">
      <c r="B184" s="13"/>
      <c r="C184" s="26" t="s">
        <v>668</v>
      </c>
      <c r="D184" s="26" t="s">
        <v>828</v>
      </c>
      <c r="E184" s="5" t="s">
        <v>224</v>
      </c>
      <c r="F184" s="27">
        <v>1.4159999999999999</v>
      </c>
      <c r="H184" s="13"/>
    </row>
    <row r="185" spans="2:8" s="2" customFormat="1" ht="16.8" customHeight="1">
      <c r="B185" s="17"/>
      <c r="C185" s="23" t="s">
        <v>104</v>
      </c>
      <c r="D185" s="24" t="s">
        <v>627</v>
      </c>
      <c r="E185" s="24" t="s">
        <v>3</v>
      </c>
      <c r="F185" s="25">
        <v>27.442</v>
      </c>
      <c r="H185" s="17"/>
    </row>
    <row r="186" spans="2:8" s="1" customFormat="1" ht="16.8" customHeight="1">
      <c r="B186" s="13"/>
      <c r="C186" s="26" t="s">
        <v>3</v>
      </c>
      <c r="D186" s="26" t="s">
        <v>829</v>
      </c>
      <c r="E186" s="5" t="s">
        <v>3</v>
      </c>
      <c r="F186" s="27">
        <v>27.442</v>
      </c>
      <c r="H186" s="13"/>
    </row>
    <row r="187" spans="2:8" s="1" customFormat="1" ht="16.8" customHeight="1">
      <c r="B187" s="13"/>
      <c r="C187" s="28" t="s">
        <v>754</v>
      </c>
      <c r="H187" s="13"/>
    </row>
    <row r="188" spans="2:8" s="1" customFormat="1" ht="16.8" customHeight="1">
      <c r="B188" s="13"/>
      <c r="C188" s="26" t="s">
        <v>648</v>
      </c>
      <c r="D188" s="26" t="s">
        <v>830</v>
      </c>
      <c r="E188" s="5" t="s">
        <v>224</v>
      </c>
      <c r="F188" s="27">
        <v>27.442</v>
      </c>
      <c r="H188" s="13"/>
    </row>
    <row r="189" spans="2:8" s="1" customFormat="1" ht="16.8" customHeight="1">
      <c r="B189" s="13"/>
      <c r="C189" s="26" t="s">
        <v>653</v>
      </c>
      <c r="D189" s="26" t="s">
        <v>831</v>
      </c>
      <c r="E189" s="5" t="s">
        <v>224</v>
      </c>
      <c r="F189" s="27">
        <v>27.442</v>
      </c>
      <c r="H189" s="13"/>
    </row>
    <row r="190" spans="2:8" s="1" customFormat="1" ht="16.8" customHeight="1">
      <c r="B190" s="13"/>
      <c r="C190" s="26" t="s">
        <v>657</v>
      </c>
      <c r="D190" s="26" t="s">
        <v>832</v>
      </c>
      <c r="E190" s="5" t="s">
        <v>224</v>
      </c>
      <c r="F190" s="27">
        <v>27.442</v>
      </c>
      <c r="H190" s="13"/>
    </row>
    <row r="191" spans="2:8" s="2" customFormat="1" ht="16.8" customHeight="1">
      <c r="B191" s="17"/>
      <c r="C191" s="23" t="s">
        <v>107</v>
      </c>
      <c r="D191" s="24" t="s">
        <v>630</v>
      </c>
      <c r="E191" s="24" t="s">
        <v>3</v>
      </c>
      <c r="F191" s="25">
        <v>129.66999999999999</v>
      </c>
      <c r="H191" s="17"/>
    </row>
    <row r="192" spans="2:8" s="1" customFormat="1" ht="16.8" customHeight="1">
      <c r="B192" s="13"/>
      <c r="C192" s="26" t="s">
        <v>3</v>
      </c>
      <c r="D192" s="26" t="s">
        <v>833</v>
      </c>
      <c r="E192" s="5" t="s">
        <v>3</v>
      </c>
      <c r="F192" s="27">
        <v>129.66999999999999</v>
      </c>
      <c r="H192" s="13"/>
    </row>
    <row r="193" spans="2:8" s="1" customFormat="1" ht="16.8" customHeight="1">
      <c r="B193" s="13"/>
      <c r="C193" s="28" t="s">
        <v>754</v>
      </c>
      <c r="H193" s="13"/>
    </row>
    <row r="194" spans="2:8" s="1" customFormat="1" ht="16.8" customHeight="1">
      <c r="B194" s="13"/>
      <c r="C194" s="26" t="s">
        <v>561</v>
      </c>
      <c r="D194" s="26" t="s">
        <v>834</v>
      </c>
      <c r="E194" s="5" t="s">
        <v>224</v>
      </c>
      <c r="F194" s="27">
        <v>129.66999999999999</v>
      </c>
      <c r="H194" s="13"/>
    </row>
    <row r="195" spans="2:8" s="2" customFormat="1" ht="16.8" customHeight="1">
      <c r="B195" s="17"/>
      <c r="C195" s="23" t="s">
        <v>110</v>
      </c>
      <c r="D195" s="24" t="s">
        <v>631</v>
      </c>
      <c r="E195" s="24" t="s">
        <v>3</v>
      </c>
      <c r="F195" s="25">
        <v>50.283999999999999</v>
      </c>
      <c r="H195" s="17"/>
    </row>
    <row r="196" spans="2:8" s="1" customFormat="1" ht="16.8" customHeight="1">
      <c r="B196" s="13"/>
      <c r="C196" s="26" t="s">
        <v>3</v>
      </c>
      <c r="D196" s="26" t="s">
        <v>835</v>
      </c>
      <c r="E196" s="5" t="s">
        <v>3</v>
      </c>
      <c r="F196" s="27">
        <v>50.283999999999999</v>
      </c>
      <c r="H196" s="13"/>
    </row>
    <row r="197" spans="2:8" s="1" customFormat="1" ht="16.8" customHeight="1">
      <c r="B197" s="13"/>
      <c r="C197" s="28" t="s">
        <v>754</v>
      </c>
      <c r="H197" s="13"/>
    </row>
    <row r="198" spans="2:8" s="1" customFormat="1" ht="20.399999999999999">
      <c r="B198" s="13"/>
      <c r="C198" s="26">
        <v>763111316</v>
      </c>
      <c r="D198" s="26" t="s">
        <v>315</v>
      </c>
      <c r="E198" s="5" t="s">
        <v>224</v>
      </c>
      <c r="F198" s="27">
        <v>50.283999999999999</v>
      </c>
      <c r="H198" s="13"/>
    </row>
    <row r="199" spans="2:8" s="2" customFormat="1" ht="16.8" customHeight="1">
      <c r="B199" s="17"/>
      <c r="C199" s="23" t="s">
        <v>633</v>
      </c>
      <c r="D199" s="24" t="s">
        <v>634</v>
      </c>
      <c r="E199" s="24" t="s">
        <v>3</v>
      </c>
      <c r="F199" s="25">
        <v>2.6019999999999999</v>
      </c>
      <c r="H199" s="17"/>
    </row>
    <row r="200" spans="2:8" s="1" customFormat="1" ht="16.8" customHeight="1">
      <c r="B200" s="13"/>
      <c r="C200" s="26" t="s">
        <v>3</v>
      </c>
      <c r="D200" s="26" t="s">
        <v>836</v>
      </c>
      <c r="E200" s="5" t="s">
        <v>3</v>
      </c>
      <c r="F200" s="27">
        <v>2.6019999999999999</v>
      </c>
      <c r="H200" s="13"/>
    </row>
    <row r="201" spans="2:8" s="1" customFormat="1" ht="16.8" customHeight="1">
      <c r="B201" s="13"/>
      <c r="C201" s="28" t="s">
        <v>754</v>
      </c>
      <c r="H201" s="13"/>
    </row>
    <row r="202" spans="2:8" s="1" customFormat="1" ht="20.399999999999999">
      <c r="B202" s="13"/>
      <c r="C202" s="26">
        <v>763121415</v>
      </c>
      <c r="D202" s="26" t="s">
        <v>319</v>
      </c>
      <c r="E202" s="5" t="s">
        <v>224</v>
      </c>
      <c r="F202" s="27">
        <v>2.6019999999999999</v>
      </c>
      <c r="H202" s="13"/>
    </row>
    <row r="203" spans="2:8" s="2" customFormat="1" ht="16.8" customHeight="1">
      <c r="B203" s="17"/>
      <c r="C203" s="23" t="s">
        <v>784</v>
      </c>
      <c r="D203" s="24" t="s">
        <v>837</v>
      </c>
      <c r="E203" s="24" t="s">
        <v>3</v>
      </c>
      <c r="F203" s="25">
        <v>137.83000000000001</v>
      </c>
      <c r="H203" s="17"/>
    </row>
    <row r="204" spans="2:8" s="1" customFormat="1" ht="16.8" customHeight="1">
      <c r="B204" s="13"/>
      <c r="C204" s="26" t="s">
        <v>3</v>
      </c>
      <c r="D204" s="26" t="s">
        <v>838</v>
      </c>
      <c r="E204" s="5" t="s">
        <v>3</v>
      </c>
      <c r="F204" s="27">
        <v>137.83000000000001</v>
      </c>
      <c r="H204" s="13"/>
    </row>
    <row r="205" spans="2:8" s="2" customFormat="1" ht="16.8" customHeight="1">
      <c r="B205" s="17"/>
      <c r="C205" s="23" t="s">
        <v>113</v>
      </c>
      <c r="D205" s="24" t="s">
        <v>636</v>
      </c>
      <c r="E205" s="24" t="s">
        <v>3</v>
      </c>
      <c r="F205" s="25">
        <v>62.65</v>
      </c>
      <c r="H205" s="17"/>
    </row>
    <row r="206" spans="2:8" s="1" customFormat="1" ht="16.8" customHeight="1">
      <c r="B206" s="13"/>
      <c r="C206" s="26" t="s">
        <v>3</v>
      </c>
      <c r="D206" s="26" t="s">
        <v>839</v>
      </c>
      <c r="E206" s="5" t="s">
        <v>3</v>
      </c>
      <c r="F206" s="27">
        <v>62.65</v>
      </c>
      <c r="H206" s="13"/>
    </row>
    <row r="207" spans="2:8" s="1" customFormat="1" ht="16.8" customHeight="1">
      <c r="B207" s="13"/>
      <c r="C207" s="28" t="s">
        <v>754</v>
      </c>
      <c r="H207" s="13"/>
    </row>
    <row r="208" spans="2:8" s="1" customFormat="1" ht="16.8" customHeight="1">
      <c r="B208" s="13"/>
      <c r="C208" s="26" t="s">
        <v>511</v>
      </c>
      <c r="D208" s="26" t="s">
        <v>792</v>
      </c>
      <c r="E208" s="5" t="s">
        <v>386</v>
      </c>
      <c r="F208" s="27">
        <v>62.65</v>
      </c>
      <c r="H208" s="13"/>
    </row>
    <row r="209" spans="2:8" s="2" customFormat="1" ht="16.8" customHeight="1">
      <c r="B209" s="17"/>
      <c r="C209" s="23" t="s">
        <v>116</v>
      </c>
      <c r="D209" s="24" t="s">
        <v>638</v>
      </c>
      <c r="E209" s="24" t="s">
        <v>3</v>
      </c>
      <c r="F209" s="25">
        <v>169.31</v>
      </c>
      <c r="H209" s="17"/>
    </row>
    <row r="210" spans="2:8" s="1" customFormat="1" ht="16.8" customHeight="1">
      <c r="B210" s="13"/>
      <c r="C210" s="26" t="s">
        <v>3</v>
      </c>
      <c r="D210" s="26" t="s">
        <v>840</v>
      </c>
      <c r="E210" s="5" t="s">
        <v>3</v>
      </c>
      <c r="F210" s="27">
        <v>137.83000000000001</v>
      </c>
      <c r="H210" s="13"/>
    </row>
    <row r="211" spans="2:8" s="1" customFormat="1" ht="16.8" customHeight="1">
      <c r="B211" s="13"/>
      <c r="C211" s="26" t="s">
        <v>3</v>
      </c>
      <c r="D211" s="26" t="s">
        <v>841</v>
      </c>
      <c r="E211" s="5" t="s">
        <v>3</v>
      </c>
      <c r="F211" s="27">
        <v>31.48</v>
      </c>
      <c r="H211" s="13"/>
    </row>
    <row r="212" spans="2:8" s="1" customFormat="1" ht="16.8" customHeight="1">
      <c r="B212" s="13"/>
      <c r="C212" s="28" t="s">
        <v>754</v>
      </c>
      <c r="H212" s="13"/>
    </row>
    <row r="213" spans="2:8" s="1" customFormat="1" ht="16.8" customHeight="1">
      <c r="B213" s="13"/>
      <c r="C213" s="26" t="s">
        <v>491</v>
      </c>
      <c r="D213" s="26" t="s">
        <v>791</v>
      </c>
      <c r="E213" s="5" t="s">
        <v>224</v>
      </c>
      <c r="F213" s="27">
        <v>169.31</v>
      </c>
      <c r="H213" s="13"/>
    </row>
    <row r="214" spans="2:8" s="1" customFormat="1" ht="7.35" customHeight="1">
      <c r="B214" s="14"/>
      <c r="C214" s="15"/>
      <c r="D214" s="15"/>
      <c r="E214" s="15"/>
      <c r="F214" s="15"/>
      <c r="G214" s="15"/>
      <c r="H214" s="13"/>
    </row>
    <row r="215" spans="2:8" s="1" customFormat="1"/>
  </sheetData>
  <sheetProtection algorithmName="SHA-512" hashValue="0/Y4olRImpjrBQrd1yoCtdSzvTVXNKpL3SdZ4A6kbUyGvaJJsRpuH2Z1k+1r2GP7BQNRG1r19AMEptxqALUPcQ==" saltValue="8j7C/qUs1IgHoZ7ForZCFw==" spinCount="100000" sheet="1" objects="1" scenarios="1"/>
  <mergeCells count="2">
    <mergeCell ref="D5:F5"/>
    <mergeCell ref="D6:F6"/>
  </mergeCells>
  <hyperlinks>
    <hyperlink ref="C11" r:id="rId1" xr:uid="{00000000-0004-0000-0300-000000000000}"/>
    <hyperlink ref="C15" r:id="rId2" xr:uid="{00000000-0004-0000-0300-000001000000}"/>
    <hyperlink ref="C17" r:id="rId3" xr:uid="{00000000-0004-0000-0300-000002000000}"/>
    <hyperlink ref="C21" r:id="rId4" xr:uid="{00000000-0004-0000-0300-000003000000}"/>
    <hyperlink ref="C25" r:id="rId5" xr:uid="{00000000-0004-0000-0300-000004000000}"/>
    <hyperlink ref="C29" r:id="rId6" xr:uid="{00000000-0004-0000-0300-000005000000}"/>
    <hyperlink ref="C33" r:id="rId7" xr:uid="{00000000-0004-0000-0300-000006000000}"/>
    <hyperlink ref="C37" r:id="rId8" xr:uid="{00000000-0004-0000-0300-000007000000}"/>
    <hyperlink ref="C39" r:id="rId9" xr:uid="{00000000-0004-0000-0300-000008000000}"/>
    <hyperlink ref="C41" r:id="rId10" xr:uid="{00000000-0004-0000-0300-000009000000}"/>
    <hyperlink ref="C43" r:id="rId11" xr:uid="{00000000-0004-0000-0300-00000A000000}"/>
    <hyperlink ref="C45" r:id="rId12" xr:uid="{00000000-0004-0000-0300-00000B000000}"/>
    <hyperlink ref="C47" r:id="rId13" xr:uid="{00000000-0004-0000-0300-00000C000000}"/>
    <hyperlink ref="C54" r:id="rId14" xr:uid="{00000000-0004-0000-0300-00000D000000}"/>
    <hyperlink ref="C58" r:id="rId15" xr:uid="{00000000-0004-0000-0300-00000E000000}"/>
    <hyperlink ref="C62" r:id="rId16" xr:uid="{00000000-0004-0000-0300-00000F000000}"/>
    <hyperlink ref="C66" r:id="rId17" xr:uid="{00000000-0004-0000-0300-000010000000}"/>
    <hyperlink ref="C70" r:id="rId18" xr:uid="{00000000-0004-0000-0300-000011000000}"/>
    <hyperlink ref="C74" r:id="rId19" xr:uid="{00000000-0004-0000-0300-000012000000}"/>
    <hyperlink ref="C76" r:id="rId20" xr:uid="{00000000-0004-0000-0300-000013000000}"/>
    <hyperlink ref="C80" r:id="rId21" xr:uid="{00000000-0004-0000-0300-000014000000}"/>
    <hyperlink ref="C84" r:id="rId22" xr:uid="{00000000-0004-0000-0300-000015000000}"/>
    <hyperlink ref="C89" r:id="rId23" xr:uid="{00000000-0004-0000-0300-000016000000}"/>
    <hyperlink ref="C93" r:id="rId24" xr:uid="{00000000-0004-0000-0300-000017000000}"/>
    <hyperlink ref="C97" r:id="rId25" xr:uid="{00000000-0004-0000-0300-000018000000}"/>
    <hyperlink ref="C101" r:id="rId26" xr:uid="{00000000-0004-0000-0300-000019000000}"/>
    <hyperlink ref="C105" r:id="rId27" xr:uid="{00000000-0004-0000-0300-00001A000000}"/>
    <hyperlink ref="C109" r:id="rId28" xr:uid="{00000000-0004-0000-0300-00001B000000}"/>
    <hyperlink ref="C113" r:id="rId29" xr:uid="{00000000-0004-0000-0300-00001C000000}"/>
    <hyperlink ref="C117" r:id="rId30" xr:uid="{00000000-0004-0000-0300-00001D000000}"/>
    <hyperlink ref="C121" r:id="rId31" xr:uid="{00000000-0004-0000-0300-00001E000000}"/>
    <hyperlink ref="C148" r:id="rId32" xr:uid="{00000000-0004-0000-0300-00001F000000}"/>
    <hyperlink ref="C152" r:id="rId33" xr:uid="{00000000-0004-0000-0300-000020000000}"/>
    <hyperlink ref="C162" r:id="rId34" xr:uid="{00000000-0004-0000-0300-000021000000}"/>
    <hyperlink ref="C170" r:id="rId35" xr:uid="{00000000-0004-0000-0300-000022000000}"/>
    <hyperlink ref="C174" r:id="rId36" xr:uid="{00000000-0004-0000-0300-000023000000}"/>
    <hyperlink ref="C181" r:id="rId37" xr:uid="{00000000-0004-0000-0300-000024000000}"/>
    <hyperlink ref="C185" r:id="rId38" xr:uid="{00000000-0004-0000-0300-000025000000}"/>
    <hyperlink ref="C191" r:id="rId39" xr:uid="{00000000-0004-0000-0300-000026000000}"/>
    <hyperlink ref="C195" r:id="rId40" xr:uid="{00000000-0004-0000-0300-000027000000}"/>
    <hyperlink ref="C199" r:id="rId41" xr:uid="{00000000-0004-0000-0300-000028000000}"/>
    <hyperlink ref="C203" r:id="rId42" xr:uid="{00000000-0004-0000-0300-000029000000}"/>
    <hyperlink ref="C205" r:id="rId43" xr:uid="{00000000-0004-0000-0300-00002A000000}"/>
    <hyperlink ref="C209" r:id="rId44" xr:uid="{00000000-0004-0000-0300-00002B000000}"/>
  </hyperlinks>
  <pageMargins left="0.7" right="0.7" top="0.78740157499999996" bottom="0.78740157499999996" header="0.3" footer="0.3"/>
  <pageSetup paperSize="9" fitToHeight="0" orientation="portrait" blackAndWhite="1"/>
  <headerFooter>
    <oddFooter>&amp;CStrana &amp;P z &amp;N</oddFooter>
  </headerFooter>
  <drawing r:id="rId4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219"/>
  <sheetViews>
    <sheetView showGridLines="0" topLeftCell="A100" zoomScale="110" zoomScaleNormal="110" workbookViewId="0">
      <selection activeCell="H118" sqref="H118"/>
    </sheetView>
  </sheetViews>
  <sheetFormatPr defaultRowHeight="10.199999999999999"/>
  <cols>
    <col min="1" max="1" width="8.28515625" style="32" customWidth="1"/>
    <col min="2" max="2" width="1.7109375" style="32" customWidth="1"/>
    <col min="3" max="4" width="5" style="32" customWidth="1"/>
    <col min="5" max="5" width="11.7109375" style="32" customWidth="1"/>
    <col min="6" max="6" width="9.140625" style="32" customWidth="1"/>
    <col min="7" max="7" width="5" style="32" customWidth="1"/>
    <col min="8" max="8" width="77.85546875" style="32" customWidth="1"/>
    <col min="9" max="10" width="20" style="32" customWidth="1"/>
    <col min="11" max="11" width="1.7109375" style="32" customWidth="1"/>
  </cols>
  <sheetData>
    <row r="1" spans="2:11" customFormat="1" ht="37.5" customHeight="1"/>
    <row r="2" spans="2:11" customFormat="1" ht="7.5" customHeight="1">
      <c r="B2" s="33"/>
      <c r="C2" s="34"/>
      <c r="D2" s="34"/>
      <c r="E2" s="34"/>
      <c r="F2" s="34"/>
      <c r="G2" s="34"/>
      <c r="H2" s="34"/>
      <c r="I2" s="34"/>
      <c r="J2" s="34"/>
      <c r="K2" s="35"/>
    </row>
    <row r="3" spans="2:11" s="4" customFormat="1" ht="45" customHeight="1">
      <c r="B3" s="36"/>
      <c r="C3" s="122" t="s">
        <v>842</v>
      </c>
      <c r="D3" s="122"/>
      <c r="E3" s="122"/>
      <c r="F3" s="122"/>
      <c r="G3" s="122"/>
      <c r="H3" s="122"/>
      <c r="I3" s="122"/>
      <c r="J3" s="122"/>
      <c r="K3" s="37"/>
    </row>
    <row r="4" spans="2:11" customFormat="1" ht="25.5" customHeight="1">
      <c r="B4" s="38"/>
      <c r="C4" s="121" t="s">
        <v>843</v>
      </c>
      <c r="D4" s="121"/>
      <c r="E4" s="121"/>
      <c r="F4" s="121"/>
      <c r="G4" s="121"/>
      <c r="H4" s="121"/>
      <c r="I4" s="121"/>
      <c r="J4" s="121"/>
      <c r="K4" s="39"/>
    </row>
    <row r="5" spans="2:11" customFormat="1" ht="5.25" customHeight="1">
      <c r="B5" s="38"/>
      <c r="C5" s="40"/>
      <c r="D5" s="40"/>
      <c r="E5" s="40"/>
      <c r="F5" s="40"/>
      <c r="G5" s="40"/>
      <c r="H5" s="40"/>
      <c r="I5" s="40"/>
      <c r="J5" s="40"/>
      <c r="K5" s="39"/>
    </row>
    <row r="6" spans="2:11" customFormat="1" ht="15" customHeight="1">
      <c r="B6" s="38"/>
      <c r="C6" s="120" t="s">
        <v>844</v>
      </c>
      <c r="D6" s="120"/>
      <c r="E6" s="120"/>
      <c r="F6" s="120"/>
      <c r="G6" s="120"/>
      <c r="H6" s="120"/>
      <c r="I6" s="120"/>
      <c r="J6" s="120"/>
      <c r="K6" s="39"/>
    </row>
    <row r="7" spans="2:11" customFormat="1" ht="15" customHeight="1">
      <c r="B7" s="42"/>
      <c r="C7" s="120" t="s">
        <v>845</v>
      </c>
      <c r="D7" s="120"/>
      <c r="E7" s="120"/>
      <c r="F7" s="120"/>
      <c r="G7" s="120"/>
      <c r="H7" s="120"/>
      <c r="I7" s="120"/>
      <c r="J7" s="120"/>
      <c r="K7" s="39"/>
    </row>
    <row r="8" spans="2:11" customFormat="1" ht="12.75" customHeight="1">
      <c r="B8" s="42"/>
      <c r="C8" s="41"/>
      <c r="D8" s="41"/>
      <c r="E8" s="41"/>
      <c r="F8" s="41"/>
      <c r="G8" s="41"/>
      <c r="H8" s="41"/>
      <c r="I8" s="41"/>
      <c r="J8" s="41"/>
      <c r="K8" s="39"/>
    </row>
    <row r="9" spans="2:11" customFormat="1" ht="15" customHeight="1">
      <c r="B9" s="42"/>
      <c r="C9" s="120" t="s">
        <v>846</v>
      </c>
      <c r="D9" s="120"/>
      <c r="E9" s="120"/>
      <c r="F9" s="120"/>
      <c r="G9" s="120"/>
      <c r="H9" s="120"/>
      <c r="I9" s="120"/>
      <c r="J9" s="120"/>
      <c r="K9" s="39"/>
    </row>
    <row r="10" spans="2:11" customFormat="1" ht="15" customHeight="1">
      <c r="B10" s="42"/>
      <c r="C10" s="41"/>
      <c r="D10" s="120" t="s">
        <v>847</v>
      </c>
      <c r="E10" s="120"/>
      <c r="F10" s="120"/>
      <c r="G10" s="120"/>
      <c r="H10" s="120"/>
      <c r="I10" s="120"/>
      <c r="J10" s="120"/>
      <c r="K10" s="39"/>
    </row>
    <row r="11" spans="2:11" customFormat="1" ht="15" customHeight="1">
      <c r="B11" s="42"/>
      <c r="C11" s="43"/>
      <c r="D11" s="120" t="s">
        <v>848</v>
      </c>
      <c r="E11" s="120"/>
      <c r="F11" s="120"/>
      <c r="G11" s="120"/>
      <c r="H11" s="120"/>
      <c r="I11" s="120"/>
      <c r="J11" s="120"/>
      <c r="K11" s="39"/>
    </row>
    <row r="12" spans="2:11" customFormat="1" ht="15" customHeight="1">
      <c r="B12" s="42"/>
      <c r="C12" s="43"/>
      <c r="D12" s="41"/>
      <c r="E12" s="41"/>
      <c r="F12" s="41"/>
      <c r="G12" s="41"/>
      <c r="H12" s="41"/>
      <c r="I12" s="41"/>
      <c r="J12" s="41"/>
      <c r="K12" s="39"/>
    </row>
    <row r="13" spans="2:11" customFormat="1" ht="15" customHeight="1">
      <c r="B13" s="42"/>
      <c r="C13" s="43"/>
      <c r="D13" s="44" t="s">
        <v>849</v>
      </c>
      <c r="E13" s="41"/>
      <c r="F13" s="41"/>
      <c r="G13" s="41"/>
      <c r="H13" s="41"/>
      <c r="I13" s="41"/>
      <c r="J13" s="41"/>
      <c r="K13" s="39"/>
    </row>
    <row r="14" spans="2:11" customFormat="1" ht="12.75" customHeight="1">
      <c r="B14" s="42"/>
      <c r="C14" s="43"/>
      <c r="D14" s="43"/>
      <c r="E14" s="43"/>
      <c r="F14" s="43"/>
      <c r="G14" s="43"/>
      <c r="H14" s="43"/>
      <c r="I14" s="43"/>
      <c r="J14" s="43"/>
      <c r="K14" s="39"/>
    </row>
    <row r="15" spans="2:11" customFormat="1" ht="15" customHeight="1">
      <c r="B15" s="42"/>
      <c r="C15" s="43"/>
      <c r="D15" s="120" t="s">
        <v>850</v>
      </c>
      <c r="E15" s="120"/>
      <c r="F15" s="120"/>
      <c r="G15" s="120"/>
      <c r="H15" s="120"/>
      <c r="I15" s="120"/>
      <c r="J15" s="120"/>
      <c r="K15" s="39"/>
    </row>
    <row r="16" spans="2:11" customFormat="1" ht="15" customHeight="1">
      <c r="B16" s="42"/>
      <c r="C16" s="43"/>
      <c r="D16" s="120" t="s">
        <v>851</v>
      </c>
      <c r="E16" s="120"/>
      <c r="F16" s="120"/>
      <c r="G16" s="120"/>
      <c r="H16" s="120"/>
      <c r="I16" s="120"/>
      <c r="J16" s="120"/>
      <c r="K16" s="39"/>
    </row>
    <row r="17" spans="2:11" customFormat="1" ht="15" customHeight="1">
      <c r="B17" s="42"/>
      <c r="C17" s="43"/>
      <c r="D17" s="120" t="s">
        <v>852</v>
      </c>
      <c r="E17" s="120"/>
      <c r="F17" s="120"/>
      <c r="G17" s="120"/>
      <c r="H17" s="120"/>
      <c r="I17" s="120"/>
      <c r="J17" s="120"/>
      <c r="K17" s="39"/>
    </row>
    <row r="18" spans="2:11" customFormat="1" ht="15" customHeight="1">
      <c r="B18" s="42"/>
      <c r="C18" s="43"/>
      <c r="D18" s="43"/>
      <c r="E18" s="45" t="s">
        <v>72</v>
      </c>
      <c r="F18" s="120" t="s">
        <v>853</v>
      </c>
      <c r="G18" s="120"/>
      <c r="H18" s="120"/>
      <c r="I18" s="120"/>
      <c r="J18" s="120"/>
      <c r="K18" s="39"/>
    </row>
    <row r="19" spans="2:11" customFormat="1" ht="15" customHeight="1">
      <c r="B19" s="42"/>
      <c r="C19" s="43"/>
      <c r="D19" s="43"/>
      <c r="E19" s="45" t="s">
        <v>854</v>
      </c>
      <c r="F19" s="120" t="s">
        <v>855</v>
      </c>
      <c r="G19" s="120"/>
      <c r="H19" s="120"/>
      <c r="I19" s="120"/>
      <c r="J19" s="120"/>
      <c r="K19" s="39"/>
    </row>
    <row r="20" spans="2:11" customFormat="1" ht="15" customHeight="1">
      <c r="B20" s="42"/>
      <c r="C20" s="43"/>
      <c r="D20" s="43"/>
      <c r="E20" s="45" t="s">
        <v>856</v>
      </c>
      <c r="F20" s="120" t="s">
        <v>857</v>
      </c>
      <c r="G20" s="120"/>
      <c r="H20" s="120"/>
      <c r="I20" s="120"/>
      <c r="J20" s="120"/>
      <c r="K20" s="39"/>
    </row>
    <row r="21" spans="2:11" customFormat="1" ht="15" customHeight="1">
      <c r="B21" s="42"/>
      <c r="C21" s="43"/>
      <c r="D21" s="43"/>
      <c r="E21" s="45" t="s">
        <v>858</v>
      </c>
      <c r="F21" s="120" t="s">
        <v>859</v>
      </c>
      <c r="G21" s="120"/>
      <c r="H21" s="120"/>
      <c r="I21" s="120"/>
      <c r="J21" s="120"/>
      <c r="K21" s="39"/>
    </row>
    <row r="22" spans="2:11" customFormat="1" ht="15" customHeight="1">
      <c r="B22" s="42"/>
      <c r="C22" s="43"/>
      <c r="D22" s="43"/>
      <c r="E22" s="45" t="s">
        <v>860</v>
      </c>
      <c r="F22" s="120" t="s">
        <v>861</v>
      </c>
      <c r="G22" s="120"/>
      <c r="H22" s="120"/>
      <c r="I22" s="120"/>
      <c r="J22" s="120"/>
      <c r="K22" s="39"/>
    </row>
    <row r="23" spans="2:11" customFormat="1" ht="15" customHeight="1">
      <c r="B23" s="42"/>
      <c r="C23" s="43"/>
      <c r="D23" s="43"/>
      <c r="E23" s="45" t="s">
        <v>862</v>
      </c>
      <c r="F23" s="120" t="s">
        <v>863</v>
      </c>
      <c r="G23" s="120"/>
      <c r="H23" s="120"/>
      <c r="I23" s="120"/>
      <c r="J23" s="120"/>
      <c r="K23" s="39"/>
    </row>
    <row r="24" spans="2:11" customFormat="1" ht="12.75" customHeight="1">
      <c r="B24" s="42"/>
      <c r="C24" s="43"/>
      <c r="D24" s="43"/>
      <c r="E24" s="43"/>
      <c r="F24" s="43"/>
      <c r="G24" s="43"/>
      <c r="H24" s="43"/>
      <c r="I24" s="43"/>
      <c r="J24" s="43"/>
      <c r="K24" s="39"/>
    </row>
    <row r="25" spans="2:11" customFormat="1" ht="15" customHeight="1">
      <c r="B25" s="42"/>
      <c r="C25" s="120" t="s">
        <v>864</v>
      </c>
      <c r="D25" s="120"/>
      <c r="E25" s="120"/>
      <c r="F25" s="120"/>
      <c r="G25" s="120"/>
      <c r="H25" s="120"/>
      <c r="I25" s="120"/>
      <c r="J25" s="120"/>
      <c r="K25" s="39"/>
    </row>
    <row r="26" spans="2:11" customFormat="1" ht="15" customHeight="1">
      <c r="B26" s="42"/>
      <c r="C26" s="120" t="s">
        <v>865</v>
      </c>
      <c r="D26" s="120"/>
      <c r="E26" s="120"/>
      <c r="F26" s="120"/>
      <c r="G26" s="120"/>
      <c r="H26" s="120"/>
      <c r="I26" s="120"/>
      <c r="J26" s="120"/>
      <c r="K26" s="39"/>
    </row>
    <row r="27" spans="2:11" customFormat="1" ht="15" customHeight="1">
      <c r="B27" s="42"/>
      <c r="C27" s="41"/>
      <c r="D27" s="120" t="s">
        <v>866</v>
      </c>
      <c r="E27" s="120"/>
      <c r="F27" s="120"/>
      <c r="G27" s="120"/>
      <c r="H27" s="120"/>
      <c r="I27" s="120"/>
      <c r="J27" s="120"/>
      <c r="K27" s="39"/>
    </row>
    <row r="28" spans="2:11" customFormat="1" ht="15" customHeight="1">
      <c r="B28" s="42"/>
      <c r="C28" s="43"/>
      <c r="D28" s="120" t="s">
        <v>867</v>
      </c>
      <c r="E28" s="120"/>
      <c r="F28" s="120"/>
      <c r="G28" s="120"/>
      <c r="H28" s="120"/>
      <c r="I28" s="120"/>
      <c r="J28" s="120"/>
      <c r="K28" s="39"/>
    </row>
    <row r="29" spans="2:11" customFormat="1" ht="12.75" customHeight="1">
      <c r="B29" s="42"/>
      <c r="C29" s="43"/>
      <c r="D29" s="43"/>
      <c r="E29" s="43"/>
      <c r="F29" s="43"/>
      <c r="G29" s="43"/>
      <c r="H29" s="43"/>
      <c r="I29" s="43"/>
      <c r="J29" s="43"/>
      <c r="K29" s="39"/>
    </row>
    <row r="30" spans="2:11" customFormat="1" ht="15" customHeight="1">
      <c r="B30" s="42"/>
      <c r="C30" s="43"/>
      <c r="D30" s="120" t="s">
        <v>868</v>
      </c>
      <c r="E30" s="120"/>
      <c r="F30" s="120"/>
      <c r="G30" s="120"/>
      <c r="H30" s="120"/>
      <c r="I30" s="120"/>
      <c r="J30" s="120"/>
      <c r="K30" s="39"/>
    </row>
    <row r="31" spans="2:11" customFormat="1" ht="15" customHeight="1">
      <c r="B31" s="42"/>
      <c r="C31" s="43"/>
      <c r="D31" s="120" t="s">
        <v>869</v>
      </c>
      <c r="E31" s="120"/>
      <c r="F31" s="120"/>
      <c r="G31" s="120"/>
      <c r="H31" s="120"/>
      <c r="I31" s="120"/>
      <c r="J31" s="120"/>
      <c r="K31" s="39"/>
    </row>
    <row r="32" spans="2:11" customFormat="1" ht="12.75" customHeight="1">
      <c r="B32" s="42"/>
      <c r="C32" s="43"/>
      <c r="D32" s="43"/>
      <c r="E32" s="43"/>
      <c r="F32" s="43"/>
      <c r="G32" s="43"/>
      <c r="H32" s="43"/>
      <c r="I32" s="43"/>
      <c r="J32" s="43"/>
      <c r="K32" s="39"/>
    </row>
    <row r="33" spans="2:11" customFormat="1" ht="15" customHeight="1">
      <c r="B33" s="42"/>
      <c r="C33" s="43"/>
      <c r="D33" s="120" t="s">
        <v>870</v>
      </c>
      <c r="E33" s="120"/>
      <c r="F33" s="120"/>
      <c r="G33" s="120"/>
      <c r="H33" s="120"/>
      <c r="I33" s="120"/>
      <c r="J33" s="120"/>
      <c r="K33" s="39"/>
    </row>
    <row r="34" spans="2:11" customFormat="1" ht="15" customHeight="1">
      <c r="B34" s="42"/>
      <c r="C34" s="43"/>
      <c r="D34" s="120" t="s">
        <v>871</v>
      </c>
      <c r="E34" s="120"/>
      <c r="F34" s="120"/>
      <c r="G34" s="120"/>
      <c r="H34" s="120"/>
      <c r="I34" s="120"/>
      <c r="J34" s="120"/>
      <c r="K34" s="39"/>
    </row>
    <row r="35" spans="2:11" customFormat="1" ht="15" customHeight="1">
      <c r="B35" s="42"/>
      <c r="C35" s="43"/>
      <c r="D35" s="120" t="s">
        <v>872</v>
      </c>
      <c r="E35" s="120"/>
      <c r="F35" s="120"/>
      <c r="G35" s="120"/>
      <c r="H35" s="120"/>
      <c r="I35" s="120"/>
      <c r="J35" s="120"/>
      <c r="K35" s="39"/>
    </row>
    <row r="36" spans="2:11" customFormat="1" ht="15" customHeight="1">
      <c r="B36" s="42"/>
      <c r="C36" s="43"/>
      <c r="D36" s="41"/>
      <c r="E36" s="44" t="s">
        <v>171</v>
      </c>
      <c r="F36" s="41"/>
      <c r="G36" s="120" t="s">
        <v>873</v>
      </c>
      <c r="H36" s="120"/>
      <c r="I36" s="120"/>
      <c r="J36" s="120"/>
      <c r="K36" s="39"/>
    </row>
    <row r="37" spans="2:11" customFormat="1" ht="30.75" customHeight="1">
      <c r="B37" s="42"/>
      <c r="C37" s="43"/>
      <c r="D37" s="41"/>
      <c r="E37" s="44" t="s">
        <v>874</v>
      </c>
      <c r="F37" s="41"/>
      <c r="G37" s="120" t="s">
        <v>875</v>
      </c>
      <c r="H37" s="120"/>
      <c r="I37" s="120"/>
      <c r="J37" s="120"/>
      <c r="K37" s="39"/>
    </row>
    <row r="38" spans="2:11" customFormat="1" ht="15" customHeight="1">
      <c r="B38" s="42"/>
      <c r="C38" s="43"/>
      <c r="D38" s="41"/>
      <c r="E38" s="44" t="s">
        <v>46</v>
      </c>
      <c r="F38" s="41"/>
      <c r="G38" s="120" t="s">
        <v>876</v>
      </c>
      <c r="H38" s="120"/>
      <c r="I38" s="120"/>
      <c r="J38" s="120"/>
      <c r="K38" s="39"/>
    </row>
    <row r="39" spans="2:11" customFormat="1" ht="15" customHeight="1">
      <c r="B39" s="42"/>
      <c r="C39" s="43"/>
      <c r="D39" s="41"/>
      <c r="E39" s="44" t="s">
        <v>47</v>
      </c>
      <c r="F39" s="41"/>
      <c r="G39" s="120" t="s">
        <v>877</v>
      </c>
      <c r="H39" s="120"/>
      <c r="I39" s="120"/>
      <c r="J39" s="120"/>
      <c r="K39" s="39"/>
    </row>
    <row r="40" spans="2:11" customFormat="1" ht="15" customHeight="1">
      <c r="B40" s="42"/>
      <c r="C40" s="43"/>
      <c r="D40" s="41"/>
      <c r="E40" s="44" t="s">
        <v>172</v>
      </c>
      <c r="F40" s="41"/>
      <c r="G40" s="120" t="s">
        <v>878</v>
      </c>
      <c r="H40" s="120"/>
      <c r="I40" s="120"/>
      <c r="J40" s="120"/>
      <c r="K40" s="39"/>
    </row>
    <row r="41" spans="2:11" customFormat="1" ht="15" customHeight="1">
      <c r="B41" s="42"/>
      <c r="C41" s="43"/>
      <c r="D41" s="41"/>
      <c r="E41" s="44" t="s">
        <v>173</v>
      </c>
      <c r="F41" s="41"/>
      <c r="G41" s="120" t="s">
        <v>879</v>
      </c>
      <c r="H41" s="120"/>
      <c r="I41" s="120"/>
      <c r="J41" s="120"/>
      <c r="K41" s="39"/>
    </row>
    <row r="42" spans="2:11" customFormat="1" ht="15" customHeight="1">
      <c r="B42" s="42"/>
      <c r="C42" s="43"/>
      <c r="D42" s="41"/>
      <c r="E42" s="44" t="s">
        <v>880</v>
      </c>
      <c r="F42" s="41"/>
      <c r="G42" s="120" t="s">
        <v>881</v>
      </c>
      <c r="H42" s="120"/>
      <c r="I42" s="120"/>
      <c r="J42" s="120"/>
      <c r="K42" s="39"/>
    </row>
    <row r="43" spans="2:11" customFormat="1" ht="15" customHeight="1">
      <c r="B43" s="42"/>
      <c r="C43" s="43"/>
      <c r="D43" s="41"/>
      <c r="E43" s="44"/>
      <c r="F43" s="41"/>
      <c r="G43" s="120" t="s">
        <v>882</v>
      </c>
      <c r="H43" s="120"/>
      <c r="I43" s="120"/>
      <c r="J43" s="120"/>
      <c r="K43" s="39"/>
    </row>
    <row r="44" spans="2:11" customFormat="1" ht="15" customHeight="1">
      <c r="B44" s="42"/>
      <c r="C44" s="43"/>
      <c r="D44" s="41"/>
      <c r="E44" s="44" t="s">
        <v>883</v>
      </c>
      <c r="F44" s="41"/>
      <c r="G44" s="120" t="s">
        <v>884</v>
      </c>
      <c r="H44" s="120"/>
      <c r="I44" s="120"/>
      <c r="J44" s="120"/>
      <c r="K44" s="39"/>
    </row>
    <row r="45" spans="2:11" customFormat="1" ht="15" customHeight="1">
      <c r="B45" s="42"/>
      <c r="C45" s="43"/>
      <c r="D45" s="41"/>
      <c r="E45" s="44" t="s">
        <v>175</v>
      </c>
      <c r="F45" s="41"/>
      <c r="G45" s="120" t="s">
        <v>885</v>
      </c>
      <c r="H45" s="120"/>
      <c r="I45" s="120"/>
      <c r="J45" s="120"/>
      <c r="K45" s="39"/>
    </row>
    <row r="46" spans="2:11" customFormat="1" ht="12.75" customHeight="1">
      <c r="B46" s="42"/>
      <c r="C46" s="43"/>
      <c r="D46" s="41"/>
      <c r="E46" s="41"/>
      <c r="F46" s="41"/>
      <c r="G46" s="41"/>
      <c r="H46" s="41"/>
      <c r="I46" s="41"/>
      <c r="J46" s="41"/>
      <c r="K46" s="39"/>
    </row>
    <row r="47" spans="2:11" customFormat="1" ht="15" customHeight="1">
      <c r="B47" s="42"/>
      <c r="C47" s="43"/>
      <c r="D47" s="120" t="s">
        <v>886</v>
      </c>
      <c r="E47" s="120"/>
      <c r="F47" s="120"/>
      <c r="G47" s="120"/>
      <c r="H47" s="120"/>
      <c r="I47" s="120"/>
      <c r="J47" s="120"/>
      <c r="K47" s="39"/>
    </row>
    <row r="48" spans="2:11" customFormat="1" ht="15" customHeight="1">
      <c r="B48" s="42"/>
      <c r="C48" s="43"/>
      <c r="D48" s="43"/>
      <c r="E48" s="120" t="s">
        <v>887</v>
      </c>
      <c r="F48" s="120"/>
      <c r="G48" s="120"/>
      <c r="H48" s="120"/>
      <c r="I48" s="120"/>
      <c r="J48" s="120"/>
      <c r="K48" s="39"/>
    </row>
    <row r="49" spans="2:11" customFormat="1" ht="15" customHeight="1">
      <c r="B49" s="42"/>
      <c r="C49" s="43"/>
      <c r="D49" s="43"/>
      <c r="E49" s="120" t="s">
        <v>888</v>
      </c>
      <c r="F49" s="120"/>
      <c r="G49" s="120"/>
      <c r="H49" s="120"/>
      <c r="I49" s="120"/>
      <c r="J49" s="120"/>
      <c r="K49" s="39"/>
    </row>
    <row r="50" spans="2:11" customFormat="1" ht="15" customHeight="1">
      <c r="B50" s="42"/>
      <c r="C50" s="43"/>
      <c r="D50" s="43"/>
      <c r="E50" s="120" t="s">
        <v>889</v>
      </c>
      <c r="F50" s="120"/>
      <c r="G50" s="120"/>
      <c r="H50" s="120"/>
      <c r="I50" s="120"/>
      <c r="J50" s="120"/>
      <c r="K50" s="39"/>
    </row>
    <row r="51" spans="2:11" customFormat="1" ht="15" customHeight="1">
      <c r="B51" s="42"/>
      <c r="C51" s="43"/>
      <c r="D51" s="120" t="s">
        <v>890</v>
      </c>
      <c r="E51" s="120"/>
      <c r="F51" s="120"/>
      <c r="G51" s="120"/>
      <c r="H51" s="120"/>
      <c r="I51" s="120"/>
      <c r="J51" s="120"/>
      <c r="K51" s="39"/>
    </row>
    <row r="52" spans="2:11" customFormat="1" ht="25.5" customHeight="1">
      <c r="B52" s="38"/>
      <c r="C52" s="121" t="s">
        <v>891</v>
      </c>
      <c r="D52" s="121"/>
      <c r="E52" s="121"/>
      <c r="F52" s="121"/>
      <c r="G52" s="121"/>
      <c r="H52" s="121"/>
      <c r="I52" s="121"/>
      <c r="J52" s="121"/>
      <c r="K52" s="39"/>
    </row>
    <row r="53" spans="2:11" customFormat="1" ht="5.25" customHeight="1">
      <c r="B53" s="38"/>
      <c r="C53" s="40"/>
      <c r="D53" s="40"/>
      <c r="E53" s="40"/>
      <c r="F53" s="40"/>
      <c r="G53" s="40"/>
      <c r="H53" s="40"/>
      <c r="I53" s="40"/>
      <c r="J53" s="40"/>
      <c r="K53" s="39"/>
    </row>
    <row r="54" spans="2:11" customFormat="1" ht="15" customHeight="1">
      <c r="B54" s="38"/>
      <c r="C54" s="120" t="s">
        <v>892</v>
      </c>
      <c r="D54" s="120"/>
      <c r="E54" s="120"/>
      <c r="F54" s="120"/>
      <c r="G54" s="120"/>
      <c r="H54" s="120"/>
      <c r="I54" s="120"/>
      <c r="J54" s="120"/>
      <c r="K54" s="39"/>
    </row>
    <row r="55" spans="2:11" customFormat="1" ht="15" customHeight="1">
      <c r="B55" s="38"/>
      <c r="C55" s="120" t="s">
        <v>893</v>
      </c>
      <c r="D55" s="120"/>
      <c r="E55" s="120"/>
      <c r="F55" s="120"/>
      <c r="G55" s="120"/>
      <c r="H55" s="120"/>
      <c r="I55" s="120"/>
      <c r="J55" s="120"/>
      <c r="K55" s="39"/>
    </row>
    <row r="56" spans="2:11" customFormat="1" ht="12.75" customHeight="1">
      <c r="B56" s="38"/>
      <c r="C56" s="41"/>
      <c r="D56" s="41"/>
      <c r="E56" s="41"/>
      <c r="F56" s="41"/>
      <c r="G56" s="41"/>
      <c r="H56" s="41"/>
      <c r="I56" s="41"/>
      <c r="J56" s="41"/>
      <c r="K56" s="39"/>
    </row>
    <row r="57" spans="2:11" customFormat="1" ht="15" customHeight="1">
      <c r="B57" s="38"/>
      <c r="C57" s="120" t="s">
        <v>894</v>
      </c>
      <c r="D57" s="120"/>
      <c r="E57" s="120"/>
      <c r="F57" s="120"/>
      <c r="G57" s="120"/>
      <c r="H57" s="120"/>
      <c r="I57" s="120"/>
      <c r="J57" s="120"/>
      <c r="K57" s="39"/>
    </row>
    <row r="58" spans="2:11" customFormat="1" ht="15" customHeight="1">
      <c r="B58" s="38"/>
      <c r="C58" s="43"/>
      <c r="D58" s="120" t="s">
        <v>895</v>
      </c>
      <c r="E58" s="120"/>
      <c r="F58" s="120"/>
      <c r="G58" s="120"/>
      <c r="H58" s="120"/>
      <c r="I58" s="120"/>
      <c r="J58" s="120"/>
      <c r="K58" s="39"/>
    </row>
    <row r="59" spans="2:11" customFormat="1" ht="15" customHeight="1">
      <c r="B59" s="38"/>
      <c r="C59" s="43"/>
      <c r="D59" s="120" t="s">
        <v>896</v>
      </c>
      <c r="E59" s="120"/>
      <c r="F59" s="120"/>
      <c r="G59" s="120"/>
      <c r="H59" s="120"/>
      <c r="I59" s="120"/>
      <c r="J59" s="120"/>
      <c r="K59" s="39"/>
    </row>
    <row r="60" spans="2:11" customFormat="1" ht="15" customHeight="1">
      <c r="B60" s="38"/>
      <c r="C60" s="43"/>
      <c r="D60" s="120" t="s">
        <v>897</v>
      </c>
      <c r="E60" s="120"/>
      <c r="F60" s="120"/>
      <c r="G60" s="120"/>
      <c r="H60" s="120"/>
      <c r="I60" s="120"/>
      <c r="J60" s="120"/>
      <c r="K60" s="39"/>
    </row>
    <row r="61" spans="2:11" customFormat="1" ht="15" customHeight="1">
      <c r="B61" s="38"/>
      <c r="C61" s="43"/>
      <c r="D61" s="120" t="s">
        <v>898</v>
      </c>
      <c r="E61" s="120"/>
      <c r="F61" s="120"/>
      <c r="G61" s="120"/>
      <c r="H61" s="120"/>
      <c r="I61" s="120"/>
      <c r="J61" s="120"/>
      <c r="K61" s="39"/>
    </row>
    <row r="62" spans="2:11" customFormat="1" ht="15" customHeight="1">
      <c r="B62" s="38"/>
      <c r="C62" s="43"/>
      <c r="D62" s="123" t="s">
        <v>899</v>
      </c>
      <c r="E62" s="123"/>
      <c r="F62" s="123"/>
      <c r="G62" s="123"/>
      <c r="H62" s="123"/>
      <c r="I62" s="123"/>
      <c r="J62" s="123"/>
      <c r="K62" s="39"/>
    </row>
    <row r="63" spans="2:11" customFormat="1" ht="15" customHeight="1">
      <c r="B63" s="38"/>
      <c r="C63" s="43"/>
      <c r="D63" s="120" t="s">
        <v>900</v>
      </c>
      <c r="E63" s="120"/>
      <c r="F63" s="120"/>
      <c r="G63" s="120"/>
      <c r="H63" s="120"/>
      <c r="I63" s="120"/>
      <c r="J63" s="120"/>
      <c r="K63" s="39"/>
    </row>
    <row r="64" spans="2:11" customFormat="1" ht="12.75" customHeight="1">
      <c r="B64" s="38"/>
      <c r="C64" s="43"/>
      <c r="D64" s="43"/>
      <c r="E64" s="46"/>
      <c r="F64" s="43"/>
      <c r="G64" s="43"/>
      <c r="H64" s="43"/>
      <c r="I64" s="43"/>
      <c r="J64" s="43"/>
      <c r="K64" s="39"/>
    </row>
    <row r="65" spans="2:11" customFormat="1" ht="15" customHeight="1">
      <c r="B65" s="38"/>
      <c r="C65" s="43"/>
      <c r="D65" s="120" t="s">
        <v>901</v>
      </c>
      <c r="E65" s="120"/>
      <c r="F65" s="120"/>
      <c r="G65" s="120"/>
      <c r="H65" s="120"/>
      <c r="I65" s="120"/>
      <c r="J65" s="120"/>
      <c r="K65" s="39"/>
    </row>
    <row r="66" spans="2:11" customFormat="1" ht="15" customHeight="1">
      <c r="B66" s="38"/>
      <c r="C66" s="43"/>
      <c r="D66" s="123" t="s">
        <v>902</v>
      </c>
      <c r="E66" s="123"/>
      <c r="F66" s="123"/>
      <c r="G66" s="123"/>
      <c r="H66" s="123"/>
      <c r="I66" s="123"/>
      <c r="J66" s="123"/>
      <c r="K66" s="39"/>
    </row>
    <row r="67" spans="2:11" customFormat="1" ht="15" customHeight="1">
      <c r="B67" s="38"/>
      <c r="C67" s="43"/>
      <c r="D67" s="120" t="s">
        <v>903</v>
      </c>
      <c r="E67" s="120"/>
      <c r="F67" s="120"/>
      <c r="G67" s="120"/>
      <c r="H67" s="120"/>
      <c r="I67" s="120"/>
      <c r="J67" s="120"/>
      <c r="K67" s="39"/>
    </row>
    <row r="68" spans="2:11" customFormat="1" ht="15" customHeight="1">
      <c r="B68" s="38"/>
      <c r="C68" s="43"/>
      <c r="D68" s="120" t="s">
        <v>904</v>
      </c>
      <c r="E68" s="120"/>
      <c r="F68" s="120"/>
      <c r="G68" s="120"/>
      <c r="H68" s="120"/>
      <c r="I68" s="120"/>
      <c r="J68" s="120"/>
      <c r="K68" s="39"/>
    </row>
    <row r="69" spans="2:11" customFormat="1" ht="15" customHeight="1">
      <c r="B69" s="38"/>
      <c r="C69" s="43"/>
      <c r="D69" s="120" t="s">
        <v>905</v>
      </c>
      <c r="E69" s="120"/>
      <c r="F69" s="120"/>
      <c r="G69" s="120"/>
      <c r="H69" s="120"/>
      <c r="I69" s="120"/>
      <c r="J69" s="120"/>
      <c r="K69" s="39"/>
    </row>
    <row r="70" spans="2:11" customFormat="1" ht="15" customHeight="1">
      <c r="B70" s="38"/>
      <c r="C70" s="43"/>
      <c r="D70" s="120" t="s">
        <v>906</v>
      </c>
      <c r="E70" s="120"/>
      <c r="F70" s="120"/>
      <c r="G70" s="120"/>
      <c r="H70" s="120"/>
      <c r="I70" s="120"/>
      <c r="J70" s="120"/>
      <c r="K70" s="39"/>
    </row>
    <row r="71" spans="2:11" customFormat="1" ht="12.75" customHeight="1">
      <c r="B71" s="47"/>
      <c r="C71" s="48"/>
      <c r="D71" s="48"/>
      <c r="E71" s="48"/>
      <c r="F71" s="48"/>
      <c r="G71" s="48"/>
      <c r="H71" s="48"/>
      <c r="I71" s="48"/>
      <c r="J71" s="48"/>
      <c r="K71" s="49"/>
    </row>
    <row r="72" spans="2:11" customFormat="1" ht="18.75" customHeight="1">
      <c r="B72" s="50"/>
      <c r="C72" s="50"/>
      <c r="D72" s="50"/>
      <c r="E72" s="50"/>
      <c r="F72" s="50"/>
      <c r="G72" s="50"/>
      <c r="H72" s="50"/>
      <c r="I72" s="50"/>
      <c r="J72" s="50"/>
      <c r="K72" s="51"/>
    </row>
    <row r="73" spans="2:11" customFormat="1" ht="18.75" customHeight="1">
      <c r="B73" s="51"/>
      <c r="C73" s="51"/>
      <c r="D73" s="51"/>
      <c r="E73" s="51"/>
      <c r="F73" s="51"/>
      <c r="G73" s="51"/>
      <c r="H73" s="51"/>
      <c r="I73" s="51"/>
      <c r="J73" s="51"/>
      <c r="K73" s="51"/>
    </row>
    <row r="74" spans="2:11" customFormat="1" ht="7.5" customHeight="1">
      <c r="B74" s="52"/>
      <c r="C74" s="53"/>
      <c r="D74" s="53"/>
      <c r="E74" s="53"/>
      <c r="F74" s="53"/>
      <c r="G74" s="53"/>
      <c r="H74" s="53"/>
      <c r="I74" s="53"/>
      <c r="J74" s="53"/>
      <c r="K74" s="54"/>
    </row>
    <row r="75" spans="2:11" customFormat="1" ht="45" customHeight="1">
      <c r="B75" s="55"/>
      <c r="C75" s="124" t="s">
        <v>907</v>
      </c>
      <c r="D75" s="124"/>
      <c r="E75" s="124"/>
      <c r="F75" s="124"/>
      <c r="G75" s="124"/>
      <c r="H75" s="124"/>
      <c r="I75" s="124"/>
      <c r="J75" s="124"/>
      <c r="K75" s="56"/>
    </row>
    <row r="76" spans="2:11" customFormat="1" ht="17.25" customHeight="1">
      <c r="B76" s="55"/>
      <c r="C76" s="57" t="s">
        <v>908</v>
      </c>
      <c r="D76" s="57"/>
      <c r="E76" s="57"/>
      <c r="F76" s="57" t="s">
        <v>909</v>
      </c>
      <c r="G76" s="58"/>
      <c r="H76" s="57" t="s">
        <v>47</v>
      </c>
      <c r="I76" s="57" t="s">
        <v>50</v>
      </c>
      <c r="J76" s="57" t="s">
        <v>910</v>
      </c>
      <c r="K76" s="56"/>
    </row>
    <row r="77" spans="2:11" customFormat="1" ht="17.25" customHeight="1">
      <c r="B77" s="55"/>
      <c r="C77" s="59" t="s">
        <v>911</v>
      </c>
      <c r="D77" s="59"/>
      <c r="E77" s="59"/>
      <c r="F77" s="60" t="s">
        <v>912</v>
      </c>
      <c r="G77" s="61"/>
      <c r="H77" s="59"/>
      <c r="I77" s="59"/>
      <c r="J77" s="59" t="s">
        <v>913</v>
      </c>
      <c r="K77" s="56"/>
    </row>
    <row r="78" spans="2:11" customFormat="1" ht="5.25" customHeight="1">
      <c r="B78" s="55"/>
      <c r="C78" s="62"/>
      <c r="D78" s="62"/>
      <c r="E78" s="62"/>
      <c r="F78" s="62"/>
      <c r="G78" s="63"/>
      <c r="H78" s="62"/>
      <c r="I78" s="62"/>
      <c r="J78" s="62"/>
      <c r="K78" s="56"/>
    </row>
    <row r="79" spans="2:11" customFormat="1" ht="15" customHeight="1">
      <c r="B79" s="55"/>
      <c r="C79" s="44" t="s">
        <v>46</v>
      </c>
      <c r="D79" s="64"/>
      <c r="E79" s="64"/>
      <c r="F79" s="65" t="s">
        <v>914</v>
      </c>
      <c r="G79" s="66"/>
      <c r="H79" s="44" t="s">
        <v>915</v>
      </c>
      <c r="I79" s="44" t="s">
        <v>916</v>
      </c>
      <c r="J79" s="44">
        <v>20</v>
      </c>
      <c r="K79" s="56"/>
    </row>
    <row r="80" spans="2:11" customFormat="1" ht="15" customHeight="1">
      <c r="B80" s="55"/>
      <c r="C80" s="44" t="s">
        <v>917</v>
      </c>
      <c r="D80" s="44"/>
      <c r="E80" s="44"/>
      <c r="F80" s="65" t="s">
        <v>914</v>
      </c>
      <c r="G80" s="66"/>
      <c r="H80" s="44" t="s">
        <v>918</v>
      </c>
      <c r="I80" s="44" t="s">
        <v>916</v>
      </c>
      <c r="J80" s="44">
        <v>120</v>
      </c>
      <c r="K80" s="56"/>
    </row>
    <row r="81" spans="2:11" customFormat="1" ht="15" customHeight="1">
      <c r="B81" s="67"/>
      <c r="C81" s="44" t="s">
        <v>919</v>
      </c>
      <c r="D81" s="44"/>
      <c r="E81" s="44"/>
      <c r="F81" s="65" t="s">
        <v>920</v>
      </c>
      <c r="G81" s="66"/>
      <c r="H81" s="44" t="s">
        <v>921</v>
      </c>
      <c r="I81" s="44" t="s">
        <v>916</v>
      </c>
      <c r="J81" s="44">
        <v>50</v>
      </c>
      <c r="K81" s="56"/>
    </row>
    <row r="82" spans="2:11" customFormat="1" ht="15" customHeight="1">
      <c r="B82" s="67"/>
      <c r="C82" s="44" t="s">
        <v>922</v>
      </c>
      <c r="D82" s="44"/>
      <c r="E82" s="44"/>
      <c r="F82" s="65" t="s">
        <v>914</v>
      </c>
      <c r="G82" s="66"/>
      <c r="H82" s="44" t="s">
        <v>923</v>
      </c>
      <c r="I82" s="44" t="s">
        <v>924</v>
      </c>
      <c r="J82" s="44"/>
      <c r="K82" s="56"/>
    </row>
    <row r="83" spans="2:11" customFormat="1" ht="15" customHeight="1">
      <c r="B83" s="67"/>
      <c r="C83" s="44" t="s">
        <v>925</v>
      </c>
      <c r="D83" s="44"/>
      <c r="E83" s="44"/>
      <c r="F83" s="65" t="s">
        <v>920</v>
      </c>
      <c r="G83" s="44"/>
      <c r="H83" s="44" t="s">
        <v>926</v>
      </c>
      <c r="I83" s="44" t="s">
        <v>916</v>
      </c>
      <c r="J83" s="44">
        <v>15</v>
      </c>
      <c r="K83" s="56"/>
    </row>
    <row r="84" spans="2:11" customFormat="1" ht="15" customHeight="1">
      <c r="B84" s="67"/>
      <c r="C84" s="44" t="s">
        <v>927</v>
      </c>
      <c r="D84" s="44"/>
      <c r="E84" s="44"/>
      <c r="F84" s="65" t="s">
        <v>920</v>
      </c>
      <c r="G84" s="44"/>
      <c r="H84" s="44" t="s">
        <v>928</v>
      </c>
      <c r="I84" s="44" t="s">
        <v>916</v>
      </c>
      <c r="J84" s="44">
        <v>15</v>
      </c>
      <c r="K84" s="56"/>
    </row>
    <row r="85" spans="2:11" customFormat="1" ht="15" customHeight="1">
      <c r="B85" s="67"/>
      <c r="C85" s="44" t="s">
        <v>929</v>
      </c>
      <c r="D85" s="44"/>
      <c r="E85" s="44"/>
      <c r="F85" s="65" t="s">
        <v>920</v>
      </c>
      <c r="G85" s="44"/>
      <c r="H85" s="44" t="s">
        <v>930</v>
      </c>
      <c r="I85" s="44" t="s">
        <v>916</v>
      </c>
      <c r="J85" s="44">
        <v>20</v>
      </c>
      <c r="K85" s="56"/>
    </row>
    <row r="86" spans="2:11" customFormat="1" ht="15" customHeight="1">
      <c r="B86" s="67"/>
      <c r="C86" s="44" t="s">
        <v>931</v>
      </c>
      <c r="D86" s="44"/>
      <c r="E86" s="44"/>
      <c r="F86" s="65" t="s">
        <v>920</v>
      </c>
      <c r="G86" s="44"/>
      <c r="H86" s="44" t="s">
        <v>932</v>
      </c>
      <c r="I86" s="44" t="s">
        <v>916</v>
      </c>
      <c r="J86" s="44">
        <v>20</v>
      </c>
      <c r="K86" s="56"/>
    </row>
    <row r="87" spans="2:11" customFormat="1" ht="15" customHeight="1">
      <c r="B87" s="67"/>
      <c r="C87" s="44" t="s">
        <v>933</v>
      </c>
      <c r="D87" s="44"/>
      <c r="E87" s="44"/>
      <c r="F87" s="65" t="s">
        <v>920</v>
      </c>
      <c r="G87" s="66"/>
      <c r="H87" s="44" t="s">
        <v>934</v>
      </c>
      <c r="I87" s="44" t="s">
        <v>916</v>
      </c>
      <c r="J87" s="44">
        <v>50</v>
      </c>
      <c r="K87" s="56"/>
    </row>
    <row r="88" spans="2:11" customFormat="1" ht="15" customHeight="1">
      <c r="B88" s="67"/>
      <c r="C88" s="44" t="s">
        <v>935</v>
      </c>
      <c r="D88" s="44"/>
      <c r="E88" s="44"/>
      <c r="F88" s="65" t="s">
        <v>920</v>
      </c>
      <c r="G88" s="66"/>
      <c r="H88" s="44" t="s">
        <v>936</v>
      </c>
      <c r="I88" s="44" t="s">
        <v>916</v>
      </c>
      <c r="J88" s="44">
        <v>20</v>
      </c>
      <c r="K88" s="56"/>
    </row>
    <row r="89" spans="2:11" customFormat="1" ht="15" customHeight="1">
      <c r="B89" s="67"/>
      <c r="C89" s="44" t="s">
        <v>937</v>
      </c>
      <c r="D89" s="44"/>
      <c r="E89" s="44"/>
      <c r="F89" s="65" t="s">
        <v>920</v>
      </c>
      <c r="G89" s="66"/>
      <c r="H89" s="44" t="s">
        <v>938</v>
      </c>
      <c r="I89" s="44" t="s">
        <v>916</v>
      </c>
      <c r="J89" s="44">
        <v>20</v>
      </c>
      <c r="K89" s="56"/>
    </row>
    <row r="90" spans="2:11" customFormat="1" ht="15" customHeight="1">
      <c r="B90" s="67"/>
      <c r="C90" s="44" t="s">
        <v>939</v>
      </c>
      <c r="D90" s="44"/>
      <c r="E90" s="44"/>
      <c r="F90" s="65" t="s">
        <v>920</v>
      </c>
      <c r="G90" s="66"/>
      <c r="H90" s="44" t="s">
        <v>940</v>
      </c>
      <c r="I90" s="44" t="s">
        <v>916</v>
      </c>
      <c r="J90" s="44">
        <v>50</v>
      </c>
      <c r="K90" s="56"/>
    </row>
    <row r="91" spans="2:11" customFormat="1" ht="15" customHeight="1">
      <c r="B91" s="67"/>
      <c r="C91" s="44" t="s">
        <v>941</v>
      </c>
      <c r="D91" s="44"/>
      <c r="E91" s="44"/>
      <c r="F91" s="65" t="s">
        <v>920</v>
      </c>
      <c r="G91" s="66"/>
      <c r="H91" s="44" t="s">
        <v>941</v>
      </c>
      <c r="I91" s="44" t="s">
        <v>916</v>
      </c>
      <c r="J91" s="44">
        <v>50</v>
      </c>
      <c r="K91" s="56"/>
    </row>
    <row r="92" spans="2:11" customFormat="1" ht="15" customHeight="1">
      <c r="B92" s="67"/>
      <c r="C92" s="44" t="s">
        <v>942</v>
      </c>
      <c r="D92" s="44"/>
      <c r="E92" s="44"/>
      <c r="F92" s="65" t="s">
        <v>920</v>
      </c>
      <c r="G92" s="66"/>
      <c r="H92" s="44" t="s">
        <v>943</v>
      </c>
      <c r="I92" s="44" t="s">
        <v>916</v>
      </c>
      <c r="J92" s="44">
        <v>255</v>
      </c>
      <c r="K92" s="56"/>
    </row>
    <row r="93" spans="2:11" customFormat="1" ht="15" customHeight="1">
      <c r="B93" s="67"/>
      <c r="C93" s="44" t="s">
        <v>944</v>
      </c>
      <c r="D93" s="44"/>
      <c r="E93" s="44"/>
      <c r="F93" s="65" t="s">
        <v>914</v>
      </c>
      <c r="G93" s="66"/>
      <c r="H93" s="44" t="s">
        <v>945</v>
      </c>
      <c r="I93" s="44" t="s">
        <v>946</v>
      </c>
      <c r="J93" s="44"/>
      <c r="K93" s="56"/>
    </row>
    <row r="94" spans="2:11" customFormat="1" ht="15" customHeight="1">
      <c r="B94" s="67"/>
      <c r="C94" s="44" t="s">
        <v>947</v>
      </c>
      <c r="D94" s="44"/>
      <c r="E94" s="44"/>
      <c r="F94" s="65" t="s">
        <v>914</v>
      </c>
      <c r="G94" s="66"/>
      <c r="H94" s="44" t="s">
        <v>948</v>
      </c>
      <c r="I94" s="44" t="s">
        <v>949</v>
      </c>
      <c r="J94" s="44"/>
      <c r="K94" s="56"/>
    </row>
    <row r="95" spans="2:11" customFormat="1" ht="15" customHeight="1">
      <c r="B95" s="67"/>
      <c r="C95" s="44" t="s">
        <v>950</v>
      </c>
      <c r="D95" s="44"/>
      <c r="E95" s="44"/>
      <c r="F95" s="65" t="s">
        <v>914</v>
      </c>
      <c r="G95" s="66"/>
      <c r="H95" s="44" t="s">
        <v>950</v>
      </c>
      <c r="I95" s="44" t="s">
        <v>949</v>
      </c>
      <c r="J95" s="44"/>
      <c r="K95" s="56"/>
    </row>
    <row r="96" spans="2:11" customFormat="1" ht="15" customHeight="1">
      <c r="B96" s="67"/>
      <c r="C96" s="44" t="s">
        <v>31</v>
      </c>
      <c r="D96" s="44"/>
      <c r="E96" s="44"/>
      <c r="F96" s="65" t="s">
        <v>914</v>
      </c>
      <c r="G96" s="66"/>
      <c r="H96" s="44" t="s">
        <v>951</v>
      </c>
      <c r="I96" s="44" t="s">
        <v>949</v>
      </c>
      <c r="J96" s="44"/>
      <c r="K96" s="56"/>
    </row>
    <row r="97" spans="2:11" customFormat="1" ht="15" customHeight="1">
      <c r="B97" s="67"/>
      <c r="C97" s="44" t="s">
        <v>41</v>
      </c>
      <c r="D97" s="44"/>
      <c r="E97" s="44"/>
      <c r="F97" s="65" t="s">
        <v>914</v>
      </c>
      <c r="G97" s="66"/>
      <c r="H97" s="44" t="s">
        <v>952</v>
      </c>
      <c r="I97" s="44" t="s">
        <v>949</v>
      </c>
      <c r="J97" s="44"/>
      <c r="K97" s="56"/>
    </row>
    <row r="98" spans="2:11" customFormat="1" ht="15" customHeight="1">
      <c r="B98" s="68"/>
      <c r="C98" s="69"/>
      <c r="D98" s="69"/>
      <c r="E98" s="69"/>
      <c r="F98" s="69"/>
      <c r="G98" s="69"/>
      <c r="H98" s="69"/>
      <c r="I98" s="69"/>
      <c r="J98" s="69"/>
      <c r="K98" s="70"/>
    </row>
    <row r="99" spans="2:11" customFormat="1" ht="18.75" customHeight="1">
      <c r="B99" s="71"/>
      <c r="C99" s="72"/>
      <c r="D99" s="72"/>
      <c r="E99" s="72"/>
      <c r="F99" s="72"/>
      <c r="G99" s="72"/>
      <c r="H99" s="72"/>
      <c r="I99" s="72"/>
      <c r="J99" s="72"/>
      <c r="K99" s="71"/>
    </row>
    <row r="100" spans="2:11" customFormat="1" ht="18.75" customHeight="1">
      <c r="B100" s="51"/>
      <c r="C100" s="51"/>
      <c r="D100" s="51"/>
      <c r="E100" s="51"/>
      <c r="F100" s="51"/>
      <c r="G100" s="51"/>
      <c r="H100" s="51"/>
      <c r="I100" s="51"/>
      <c r="J100" s="51"/>
      <c r="K100" s="51"/>
    </row>
    <row r="101" spans="2:11" customFormat="1" ht="7.5" customHeight="1">
      <c r="B101" s="52"/>
      <c r="C101" s="53"/>
      <c r="D101" s="53"/>
      <c r="E101" s="53"/>
      <c r="F101" s="53"/>
      <c r="G101" s="53"/>
      <c r="H101" s="53"/>
      <c r="I101" s="53"/>
      <c r="J101" s="53"/>
      <c r="K101" s="54"/>
    </row>
    <row r="102" spans="2:11" customFormat="1" ht="45" customHeight="1">
      <c r="B102" s="55"/>
      <c r="C102" s="124" t="s">
        <v>953</v>
      </c>
      <c r="D102" s="124"/>
      <c r="E102" s="124"/>
      <c r="F102" s="124"/>
      <c r="G102" s="124"/>
      <c r="H102" s="124"/>
      <c r="I102" s="124"/>
      <c r="J102" s="124"/>
      <c r="K102" s="56"/>
    </row>
    <row r="103" spans="2:11" customFormat="1" ht="17.25" customHeight="1">
      <c r="B103" s="55"/>
      <c r="C103" s="57" t="s">
        <v>908</v>
      </c>
      <c r="D103" s="57"/>
      <c r="E103" s="57"/>
      <c r="F103" s="57" t="s">
        <v>909</v>
      </c>
      <c r="G103" s="58"/>
      <c r="H103" s="57" t="s">
        <v>47</v>
      </c>
      <c r="I103" s="57" t="s">
        <v>50</v>
      </c>
      <c r="J103" s="57" t="s">
        <v>910</v>
      </c>
      <c r="K103" s="56"/>
    </row>
    <row r="104" spans="2:11" customFormat="1" ht="17.25" customHeight="1">
      <c r="B104" s="55"/>
      <c r="C104" s="59" t="s">
        <v>911</v>
      </c>
      <c r="D104" s="59"/>
      <c r="E104" s="59"/>
      <c r="F104" s="60" t="s">
        <v>912</v>
      </c>
      <c r="G104" s="61"/>
      <c r="H104" s="59"/>
      <c r="I104" s="59"/>
      <c r="J104" s="59" t="s">
        <v>913</v>
      </c>
      <c r="K104" s="56"/>
    </row>
    <row r="105" spans="2:11" customFormat="1" ht="5.25" customHeight="1">
      <c r="B105" s="55"/>
      <c r="C105" s="57"/>
      <c r="D105" s="57"/>
      <c r="E105" s="57"/>
      <c r="F105" s="57"/>
      <c r="G105" s="73"/>
      <c r="H105" s="57"/>
      <c r="I105" s="57"/>
      <c r="J105" s="57"/>
      <c r="K105" s="56"/>
    </row>
    <row r="106" spans="2:11" customFormat="1" ht="15" customHeight="1">
      <c r="B106" s="55"/>
      <c r="C106" s="44" t="s">
        <v>46</v>
      </c>
      <c r="D106" s="64"/>
      <c r="E106" s="64"/>
      <c r="F106" s="65" t="s">
        <v>914</v>
      </c>
      <c r="G106" s="44"/>
      <c r="H106" s="44" t="s">
        <v>954</v>
      </c>
      <c r="I106" s="44" t="s">
        <v>916</v>
      </c>
      <c r="J106" s="44">
        <v>20</v>
      </c>
      <c r="K106" s="56"/>
    </row>
    <row r="107" spans="2:11" customFormat="1" ht="15" customHeight="1">
      <c r="B107" s="55"/>
      <c r="C107" s="44" t="s">
        <v>917</v>
      </c>
      <c r="D107" s="44"/>
      <c r="E107" s="44"/>
      <c r="F107" s="65" t="s">
        <v>914</v>
      </c>
      <c r="G107" s="44"/>
      <c r="H107" s="44" t="s">
        <v>954</v>
      </c>
      <c r="I107" s="44" t="s">
        <v>916</v>
      </c>
      <c r="J107" s="44">
        <v>120</v>
      </c>
      <c r="K107" s="56"/>
    </row>
    <row r="108" spans="2:11" customFormat="1" ht="15" customHeight="1">
      <c r="B108" s="67"/>
      <c r="C108" s="44" t="s">
        <v>919</v>
      </c>
      <c r="D108" s="44"/>
      <c r="E108" s="44"/>
      <c r="F108" s="65" t="s">
        <v>920</v>
      </c>
      <c r="G108" s="44"/>
      <c r="H108" s="44" t="s">
        <v>954</v>
      </c>
      <c r="I108" s="44" t="s">
        <v>916</v>
      </c>
      <c r="J108" s="44">
        <v>50</v>
      </c>
      <c r="K108" s="56"/>
    </row>
    <row r="109" spans="2:11" customFormat="1" ht="15" customHeight="1">
      <c r="B109" s="67"/>
      <c r="C109" s="44" t="s">
        <v>922</v>
      </c>
      <c r="D109" s="44"/>
      <c r="E109" s="44"/>
      <c r="F109" s="65" t="s">
        <v>914</v>
      </c>
      <c r="G109" s="44"/>
      <c r="H109" s="44" t="s">
        <v>954</v>
      </c>
      <c r="I109" s="44" t="s">
        <v>924</v>
      </c>
      <c r="J109" s="44"/>
      <c r="K109" s="56"/>
    </row>
    <row r="110" spans="2:11" customFormat="1" ht="15" customHeight="1">
      <c r="B110" s="67"/>
      <c r="C110" s="44" t="s">
        <v>933</v>
      </c>
      <c r="D110" s="44"/>
      <c r="E110" s="44"/>
      <c r="F110" s="65" t="s">
        <v>920</v>
      </c>
      <c r="G110" s="44"/>
      <c r="H110" s="44" t="s">
        <v>954</v>
      </c>
      <c r="I110" s="44" t="s">
        <v>916</v>
      </c>
      <c r="J110" s="44">
        <v>50</v>
      </c>
      <c r="K110" s="56"/>
    </row>
    <row r="111" spans="2:11" customFormat="1" ht="15" customHeight="1">
      <c r="B111" s="67"/>
      <c r="C111" s="44" t="s">
        <v>941</v>
      </c>
      <c r="D111" s="44"/>
      <c r="E111" s="44"/>
      <c r="F111" s="65" t="s">
        <v>920</v>
      </c>
      <c r="G111" s="44"/>
      <c r="H111" s="44" t="s">
        <v>954</v>
      </c>
      <c r="I111" s="44" t="s">
        <v>916</v>
      </c>
      <c r="J111" s="44">
        <v>50</v>
      </c>
      <c r="K111" s="56"/>
    </row>
    <row r="112" spans="2:11" customFormat="1" ht="15" customHeight="1">
      <c r="B112" s="67"/>
      <c r="C112" s="44" t="s">
        <v>939</v>
      </c>
      <c r="D112" s="44"/>
      <c r="E112" s="44"/>
      <c r="F112" s="65" t="s">
        <v>920</v>
      </c>
      <c r="G112" s="44"/>
      <c r="H112" s="44" t="s">
        <v>954</v>
      </c>
      <c r="I112" s="44" t="s">
        <v>916</v>
      </c>
      <c r="J112" s="44">
        <v>50</v>
      </c>
      <c r="K112" s="56"/>
    </row>
    <row r="113" spans="2:11" customFormat="1" ht="15" customHeight="1">
      <c r="B113" s="67"/>
      <c r="C113" s="44" t="s">
        <v>46</v>
      </c>
      <c r="D113" s="44"/>
      <c r="E113" s="44"/>
      <c r="F113" s="65" t="s">
        <v>914</v>
      </c>
      <c r="G113" s="44"/>
      <c r="H113" s="44" t="s">
        <v>955</v>
      </c>
      <c r="I113" s="44" t="s">
        <v>916</v>
      </c>
      <c r="J113" s="44">
        <v>20</v>
      </c>
      <c r="K113" s="56"/>
    </row>
    <row r="114" spans="2:11" customFormat="1" ht="15" customHeight="1">
      <c r="B114" s="67"/>
      <c r="C114" s="44" t="s">
        <v>956</v>
      </c>
      <c r="D114" s="44"/>
      <c r="E114" s="44"/>
      <c r="F114" s="65" t="s">
        <v>914</v>
      </c>
      <c r="G114" s="44"/>
      <c r="H114" s="44" t="s">
        <v>957</v>
      </c>
      <c r="I114" s="44" t="s">
        <v>916</v>
      </c>
      <c r="J114" s="44">
        <v>120</v>
      </c>
      <c r="K114" s="56"/>
    </row>
    <row r="115" spans="2:11" customFormat="1" ht="15" customHeight="1">
      <c r="B115" s="67"/>
      <c r="C115" s="44" t="s">
        <v>31</v>
      </c>
      <c r="D115" s="44"/>
      <c r="E115" s="44"/>
      <c r="F115" s="65" t="s">
        <v>914</v>
      </c>
      <c r="G115" s="44"/>
      <c r="H115" s="44" t="s">
        <v>958</v>
      </c>
      <c r="I115" s="44" t="s">
        <v>949</v>
      </c>
      <c r="J115" s="44"/>
      <c r="K115" s="56"/>
    </row>
    <row r="116" spans="2:11" customFormat="1" ht="15" customHeight="1">
      <c r="B116" s="67"/>
      <c r="C116" s="44" t="s">
        <v>41</v>
      </c>
      <c r="D116" s="44"/>
      <c r="E116" s="44"/>
      <c r="F116" s="65" t="s">
        <v>914</v>
      </c>
      <c r="G116" s="44"/>
      <c r="H116" s="44" t="s">
        <v>959</v>
      </c>
      <c r="I116" s="44" t="s">
        <v>949</v>
      </c>
      <c r="J116" s="44"/>
      <c r="K116" s="56"/>
    </row>
    <row r="117" spans="2:11" customFormat="1" ht="15" customHeight="1">
      <c r="B117" s="67"/>
      <c r="C117" s="44" t="s">
        <v>50</v>
      </c>
      <c r="D117" s="44"/>
      <c r="E117" s="44"/>
      <c r="F117" s="65" t="s">
        <v>914</v>
      </c>
      <c r="G117" s="44"/>
      <c r="H117" s="44" t="s">
        <v>960</v>
      </c>
      <c r="I117" s="44" t="s">
        <v>961</v>
      </c>
      <c r="J117" s="44"/>
      <c r="K117" s="56"/>
    </row>
    <row r="118" spans="2:11" customFormat="1" ht="15" customHeight="1">
      <c r="B118" s="68"/>
      <c r="C118" s="74"/>
      <c r="D118" s="74"/>
      <c r="E118" s="74"/>
      <c r="F118" s="74"/>
      <c r="G118" s="74"/>
      <c r="H118" s="74"/>
      <c r="I118" s="74"/>
      <c r="J118" s="74"/>
      <c r="K118" s="70"/>
    </row>
    <row r="119" spans="2:11" customFormat="1" ht="18.75" customHeight="1">
      <c r="B119" s="75"/>
      <c r="C119" s="76"/>
      <c r="D119" s="76"/>
      <c r="E119" s="76"/>
      <c r="F119" s="77"/>
      <c r="G119" s="76"/>
      <c r="H119" s="76"/>
      <c r="I119" s="76"/>
      <c r="J119" s="76"/>
      <c r="K119" s="75"/>
    </row>
    <row r="120" spans="2:11" customFormat="1" ht="18.75" customHeight="1">
      <c r="B120" s="51"/>
      <c r="C120" s="51"/>
      <c r="D120" s="51"/>
      <c r="E120" s="51"/>
      <c r="F120" s="51"/>
      <c r="G120" s="51"/>
      <c r="H120" s="51"/>
      <c r="I120" s="51"/>
      <c r="J120" s="51"/>
      <c r="K120" s="51"/>
    </row>
    <row r="121" spans="2:11" customFormat="1" ht="7.5" customHeight="1">
      <c r="B121" s="78"/>
      <c r="C121" s="79"/>
      <c r="D121" s="79"/>
      <c r="E121" s="79"/>
      <c r="F121" s="79"/>
      <c r="G121" s="79"/>
      <c r="H121" s="79"/>
      <c r="I121" s="79"/>
      <c r="J121" s="79"/>
      <c r="K121" s="80"/>
    </row>
    <row r="122" spans="2:11" customFormat="1" ht="45" customHeight="1">
      <c r="B122" s="81"/>
      <c r="C122" s="122" t="s">
        <v>962</v>
      </c>
      <c r="D122" s="122"/>
      <c r="E122" s="122"/>
      <c r="F122" s="122"/>
      <c r="G122" s="122"/>
      <c r="H122" s="122"/>
      <c r="I122" s="122"/>
      <c r="J122" s="122"/>
      <c r="K122" s="82"/>
    </row>
    <row r="123" spans="2:11" customFormat="1" ht="17.25" customHeight="1">
      <c r="B123" s="83"/>
      <c r="C123" s="57" t="s">
        <v>908</v>
      </c>
      <c r="D123" s="57"/>
      <c r="E123" s="57"/>
      <c r="F123" s="57" t="s">
        <v>909</v>
      </c>
      <c r="G123" s="58"/>
      <c r="H123" s="57" t="s">
        <v>47</v>
      </c>
      <c r="I123" s="57" t="s">
        <v>50</v>
      </c>
      <c r="J123" s="57" t="s">
        <v>910</v>
      </c>
      <c r="K123" s="84"/>
    </row>
    <row r="124" spans="2:11" customFormat="1" ht="17.25" customHeight="1">
      <c r="B124" s="83"/>
      <c r="C124" s="59" t="s">
        <v>911</v>
      </c>
      <c r="D124" s="59"/>
      <c r="E124" s="59"/>
      <c r="F124" s="60" t="s">
        <v>912</v>
      </c>
      <c r="G124" s="61"/>
      <c r="H124" s="59"/>
      <c r="I124" s="59"/>
      <c r="J124" s="59" t="s">
        <v>913</v>
      </c>
      <c r="K124" s="84"/>
    </row>
    <row r="125" spans="2:11" customFormat="1" ht="5.25" customHeight="1">
      <c r="B125" s="85"/>
      <c r="C125" s="62"/>
      <c r="D125" s="62"/>
      <c r="E125" s="62"/>
      <c r="F125" s="62"/>
      <c r="G125" s="86"/>
      <c r="H125" s="62"/>
      <c r="I125" s="62"/>
      <c r="J125" s="62"/>
      <c r="K125" s="87"/>
    </row>
    <row r="126" spans="2:11" customFormat="1" ht="15" customHeight="1">
      <c r="B126" s="85"/>
      <c r="C126" s="44" t="s">
        <v>917</v>
      </c>
      <c r="D126" s="64"/>
      <c r="E126" s="64"/>
      <c r="F126" s="65" t="s">
        <v>914</v>
      </c>
      <c r="G126" s="44"/>
      <c r="H126" s="44" t="s">
        <v>954</v>
      </c>
      <c r="I126" s="44" t="s">
        <v>916</v>
      </c>
      <c r="J126" s="44">
        <v>120</v>
      </c>
      <c r="K126" s="88"/>
    </row>
    <row r="127" spans="2:11" customFormat="1" ht="15" customHeight="1">
      <c r="B127" s="85"/>
      <c r="C127" s="44" t="s">
        <v>963</v>
      </c>
      <c r="D127" s="44"/>
      <c r="E127" s="44"/>
      <c r="F127" s="65" t="s">
        <v>914</v>
      </c>
      <c r="G127" s="44"/>
      <c r="H127" s="44" t="s">
        <v>964</v>
      </c>
      <c r="I127" s="44" t="s">
        <v>916</v>
      </c>
      <c r="J127" s="44" t="s">
        <v>965</v>
      </c>
      <c r="K127" s="88"/>
    </row>
    <row r="128" spans="2:11" customFormat="1" ht="15" customHeight="1">
      <c r="B128" s="85"/>
      <c r="C128" s="44" t="s">
        <v>862</v>
      </c>
      <c r="D128" s="44"/>
      <c r="E128" s="44"/>
      <c r="F128" s="65" t="s">
        <v>914</v>
      </c>
      <c r="G128" s="44"/>
      <c r="H128" s="44" t="s">
        <v>966</v>
      </c>
      <c r="I128" s="44" t="s">
        <v>916</v>
      </c>
      <c r="J128" s="44" t="s">
        <v>965</v>
      </c>
      <c r="K128" s="88"/>
    </row>
    <row r="129" spans="2:11" customFormat="1" ht="15" customHeight="1">
      <c r="B129" s="85"/>
      <c r="C129" s="44" t="s">
        <v>925</v>
      </c>
      <c r="D129" s="44"/>
      <c r="E129" s="44"/>
      <c r="F129" s="65" t="s">
        <v>920</v>
      </c>
      <c r="G129" s="44"/>
      <c r="H129" s="44" t="s">
        <v>926</v>
      </c>
      <c r="I129" s="44" t="s">
        <v>916</v>
      </c>
      <c r="J129" s="44">
        <v>15</v>
      </c>
      <c r="K129" s="88"/>
    </row>
    <row r="130" spans="2:11" customFormat="1" ht="15" customHeight="1">
      <c r="B130" s="85"/>
      <c r="C130" s="44" t="s">
        <v>927</v>
      </c>
      <c r="D130" s="44"/>
      <c r="E130" s="44"/>
      <c r="F130" s="65" t="s">
        <v>920</v>
      </c>
      <c r="G130" s="44"/>
      <c r="H130" s="44" t="s">
        <v>928</v>
      </c>
      <c r="I130" s="44" t="s">
        <v>916</v>
      </c>
      <c r="J130" s="44">
        <v>15</v>
      </c>
      <c r="K130" s="88"/>
    </row>
    <row r="131" spans="2:11" customFormat="1" ht="15" customHeight="1">
      <c r="B131" s="85"/>
      <c r="C131" s="44" t="s">
        <v>929</v>
      </c>
      <c r="D131" s="44"/>
      <c r="E131" s="44"/>
      <c r="F131" s="65" t="s">
        <v>920</v>
      </c>
      <c r="G131" s="44"/>
      <c r="H131" s="44" t="s">
        <v>930</v>
      </c>
      <c r="I131" s="44" t="s">
        <v>916</v>
      </c>
      <c r="J131" s="44">
        <v>20</v>
      </c>
      <c r="K131" s="88"/>
    </row>
    <row r="132" spans="2:11" customFormat="1" ht="15" customHeight="1">
      <c r="B132" s="85"/>
      <c r="C132" s="44" t="s">
        <v>931</v>
      </c>
      <c r="D132" s="44"/>
      <c r="E132" s="44"/>
      <c r="F132" s="65" t="s">
        <v>920</v>
      </c>
      <c r="G132" s="44"/>
      <c r="H132" s="44" t="s">
        <v>932</v>
      </c>
      <c r="I132" s="44" t="s">
        <v>916</v>
      </c>
      <c r="J132" s="44">
        <v>20</v>
      </c>
      <c r="K132" s="88"/>
    </row>
    <row r="133" spans="2:11" customFormat="1" ht="15" customHeight="1">
      <c r="B133" s="85"/>
      <c r="C133" s="44" t="s">
        <v>919</v>
      </c>
      <c r="D133" s="44"/>
      <c r="E133" s="44"/>
      <c r="F133" s="65" t="s">
        <v>920</v>
      </c>
      <c r="G133" s="44"/>
      <c r="H133" s="44" t="s">
        <v>954</v>
      </c>
      <c r="I133" s="44" t="s">
        <v>916</v>
      </c>
      <c r="J133" s="44">
        <v>50</v>
      </c>
      <c r="K133" s="88"/>
    </row>
    <row r="134" spans="2:11" customFormat="1" ht="15" customHeight="1">
      <c r="B134" s="85"/>
      <c r="C134" s="44" t="s">
        <v>933</v>
      </c>
      <c r="D134" s="44"/>
      <c r="E134" s="44"/>
      <c r="F134" s="65" t="s">
        <v>920</v>
      </c>
      <c r="G134" s="44"/>
      <c r="H134" s="44" t="s">
        <v>954</v>
      </c>
      <c r="I134" s="44" t="s">
        <v>916</v>
      </c>
      <c r="J134" s="44">
        <v>50</v>
      </c>
      <c r="K134" s="88"/>
    </row>
    <row r="135" spans="2:11" customFormat="1" ht="15" customHeight="1">
      <c r="B135" s="85"/>
      <c r="C135" s="44" t="s">
        <v>939</v>
      </c>
      <c r="D135" s="44"/>
      <c r="E135" s="44"/>
      <c r="F135" s="65" t="s">
        <v>920</v>
      </c>
      <c r="G135" s="44"/>
      <c r="H135" s="44" t="s">
        <v>954</v>
      </c>
      <c r="I135" s="44" t="s">
        <v>916</v>
      </c>
      <c r="J135" s="44">
        <v>50</v>
      </c>
      <c r="K135" s="88"/>
    </row>
    <row r="136" spans="2:11" customFormat="1" ht="15" customHeight="1">
      <c r="B136" s="85"/>
      <c r="C136" s="44" t="s">
        <v>941</v>
      </c>
      <c r="D136" s="44"/>
      <c r="E136" s="44"/>
      <c r="F136" s="65" t="s">
        <v>920</v>
      </c>
      <c r="G136" s="44"/>
      <c r="H136" s="44" t="s">
        <v>954</v>
      </c>
      <c r="I136" s="44" t="s">
        <v>916</v>
      </c>
      <c r="J136" s="44">
        <v>50</v>
      </c>
      <c r="K136" s="88"/>
    </row>
    <row r="137" spans="2:11" customFormat="1" ht="15" customHeight="1">
      <c r="B137" s="85"/>
      <c r="C137" s="44" t="s">
        <v>942</v>
      </c>
      <c r="D137" s="44"/>
      <c r="E137" s="44"/>
      <c r="F137" s="65" t="s">
        <v>920</v>
      </c>
      <c r="G137" s="44"/>
      <c r="H137" s="44" t="s">
        <v>967</v>
      </c>
      <c r="I137" s="44" t="s">
        <v>916</v>
      </c>
      <c r="J137" s="44">
        <v>255</v>
      </c>
      <c r="K137" s="88"/>
    </row>
    <row r="138" spans="2:11" customFormat="1" ht="15" customHeight="1">
      <c r="B138" s="85"/>
      <c r="C138" s="44" t="s">
        <v>944</v>
      </c>
      <c r="D138" s="44"/>
      <c r="E138" s="44"/>
      <c r="F138" s="65" t="s">
        <v>914</v>
      </c>
      <c r="G138" s="44"/>
      <c r="H138" s="44" t="s">
        <v>968</v>
      </c>
      <c r="I138" s="44" t="s">
        <v>946</v>
      </c>
      <c r="J138" s="44"/>
      <c r="K138" s="88"/>
    </row>
    <row r="139" spans="2:11" customFormat="1" ht="15" customHeight="1">
      <c r="B139" s="85"/>
      <c r="C139" s="44" t="s">
        <v>947</v>
      </c>
      <c r="D139" s="44"/>
      <c r="E139" s="44"/>
      <c r="F139" s="65" t="s">
        <v>914</v>
      </c>
      <c r="G139" s="44"/>
      <c r="H139" s="44" t="s">
        <v>969</v>
      </c>
      <c r="I139" s="44" t="s">
        <v>949</v>
      </c>
      <c r="J139" s="44"/>
      <c r="K139" s="88"/>
    </row>
    <row r="140" spans="2:11" customFormat="1" ht="15" customHeight="1">
      <c r="B140" s="85"/>
      <c r="C140" s="44" t="s">
        <v>950</v>
      </c>
      <c r="D140" s="44"/>
      <c r="E140" s="44"/>
      <c r="F140" s="65" t="s">
        <v>914</v>
      </c>
      <c r="G140" s="44"/>
      <c r="H140" s="44" t="s">
        <v>950</v>
      </c>
      <c r="I140" s="44" t="s">
        <v>949</v>
      </c>
      <c r="J140" s="44"/>
      <c r="K140" s="88"/>
    </row>
    <row r="141" spans="2:11" customFormat="1" ht="15" customHeight="1">
      <c r="B141" s="85"/>
      <c r="C141" s="44" t="s">
        <v>31</v>
      </c>
      <c r="D141" s="44"/>
      <c r="E141" s="44"/>
      <c r="F141" s="65" t="s">
        <v>914</v>
      </c>
      <c r="G141" s="44"/>
      <c r="H141" s="44" t="s">
        <v>970</v>
      </c>
      <c r="I141" s="44" t="s">
        <v>949</v>
      </c>
      <c r="J141" s="44"/>
      <c r="K141" s="88"/>
    </row>
    <row r="142" spans="2:11" customFormat="1" ht="15" customHeight="1">
      <c r="B142" s="85"/>
      <c r="C142" s="44" t="s">
        <v>971</v>
      </c>
      <c r="D142" s="44"/>
      <c r="E142" s="44"/>
      <c r="F142" s="65" t="s">
        <v>914</v>
      </c>
      <c r="G142" s="44"/>
      <c r="H142" s="44" t="s">
        <v>972</v>
      </c>
      <c r="I142" s="44" t="s">
        <v>949</v>
      </c>
      <c r="J142" s="44"/>
      <c r="K142" s="88"/>
    </row>
    <row r="143" spans="2:11" customFormat="1" ht="15" customHeight="1">
      <c r="B143" s="89"/>
      <c r="C143" s="90"/>
      <c r="D143" s="90"/>
      <c r="E143" s="90"/>
      <c r="F143" s="90"/>
      <c r="G143" s="90"/>
      <c r="H143" s="90"/>
      <c r="I143" s="90"/>
      <c r="J143" s="90"/>
      <c r="K143" s="91"/>
    </row>
    <row r="144" spans="2:11" customFormat="1" ht="18.75" customHeight="1">
      <c r="B144" s="76"/>
      <c r="C144" s="76"/>
      <c r="D144" s="76"/>
      <c r="E144" s="76"/>
      <c r="F144" s="77"/>
      <c r="G144" s="76"/>
      <c r="H144" s="76"/>
      <c r="I144" s="76"/>
      <c r="J144" s="76"/>
      <c r="K144" s="76"/>
    </row>
    <row r="145" spans="2:11" customFormat="1" ht="18.75" customHeight="1">
      <c r="B145" s="51"/>
      <c r="C145" s="51"/>
      <c r="D145" s="51"/>
      <c r="E145" s="51"/>
      <c r="F145" s="51"/>
      <c r="G145" s="51"/>
      <c r="H145" s="51"/>
      <c r="I145" s="51"/>
      <c r="J145" s="51"/>
      <c r="K145" s="51"/>
    </row>
    <row r="146" spans="2:11" customFormat="1" ht="7.5" customHeight="1">
      <c r="B146" s="52"/>
      <c r="C146" s="53"/>
      <c r="D146" s="53"/>
      <c r="E146" s="53"/>
      <c r="F146" s="53"/>
      <c r="G146" s="53"/>
      <c r="H146" s="53"/>
      <c r="I146" s="53"/>
      <c r="J146" s="53"/>
      <c r="K146" s="54"/>
    </row>
    <row r="147" spans="2:11" customFormat="1" ht="45" customHeight="1">
      <c r="B147" s="55"/>
      <c r="C147" s="124" t="s">
        <v>973</v>
      </c>
      <c r="D147" s="124"/>
      <c r="E147" s="124"/>
      <c r="F147" s="124"/>
      <c r="G147" s="124"/>
      <c r="H147" s="124"/>
      <c r="I147" s="124"/>
      <c r="J147" s="124"/>
      <c r="K147" s="56"/>
    </row>
    <row r="148" spans="2:11" customFormat="1" ht="17.25" customHeight="1">
      <c r="B148" s="55"/>
      <c r="C148" s="57" t="s">
        <v>908</v>
      </c>
      <c r="D148" s="57"/>
      <c r="E148" s="57"/>
      <c r="F148" s="57" t="s">
        <v>909</v>
      </c>
      <c r="G148" s="58"/>
      <c r="H148" s="57" t="s">
        <v>47</v>
      </c>
      <c r="I148" s="57" t="s">
        <v>50</v>
      </c>
      <c r="J148" s="57" t="s">
        <v>910</v>
      </c>
      <c r="K148" s="56"/>
    </row>
    <row r="149" spans="2:11" customFormat="1" ht="17.25" customHeight="1">
      <c r="B149" s="55"/>
      <c r="C149" s="59" t="s">
        <v>911</v>
      </c>
      <c r="D149" s="59"/>
      <c r="E149" s="59"/>
      <c r="F149" s="60" t="s">
        <v>912</v>
      </c>
      <c r="G149" s="61"/>
      <c r="H149" s="59"/>
      <c r="I149" s="59"/>
      <c r="J149" s="59" t="s">
        <v>913</v>
      </c>
      <c r="K149" s="56"/>
    </row>
    <row r="150" spans="2:11" customFormat="1" ht="5.25" customHeight="1">
      <c r="B150" s="67"/>
      <c r="C150" s="62"/>
      <c r="D150" s="62"/>
      <c r="E150" s="62"/>
      <c r="F150" s="62"/>
      <c r="G150" s="63"/>
      <c r="H150" s="62"/>
      <c r="I150" s="62"/>
      <c r="J150" s="62"/>
      <c r="K150" s="88"/>
    </row>
    <row r="151" spans="2:11" customFormat="1" ht="15" customHeight="1">
      <c r="B151" s="67"/>
      <c r="C151" s="92" t="s">
        <v>917</v>
      </c>
      <c r="D151" s="44"/>
      <c r="E151" s="44"/>
      <c r="F151" s="93" t="s">
        <v>914</v>
      </c>
      <c r="G151" s="44"/>
      <c r="H151" s="92" t="s">
        <v>954</v>
      </c>
      <c r="I151" s="92" t="s">
        <v>916</v>
      </c>
      <c r="J151" s="92">
        <v>120</v>
      </c>
      <c r="K151" s="88"/>
    </row>
    <row r="152" spans="2:11" customFormat="1" ht="15" customHeight="1">
      <c r="B152" s="67"/>
      <c r="C152" s="92" t="s">
        <v>963</v>
      </c>
      <c r="D152" s="44"/>
      <c r="E152" s="44"/>
      <c r="F152" s="93" t="s">
        <v>914</v>
      </c>
      <c r="G152" s="44"/>
      <c r="H152" s="92" t="s">
        <v>974</v>
      </c>
      <c r="I152" s="92" t="s">
        <v>916</v>
      </c>
      <c r="J152" s="92" t="s">
        <v>965</v>
      </c>
      <c r="K152" s="88"/>
    </row>
    <row r="153" spans="2:11" customFormat="1" ht="15" customHeight="1">
      <c r="B153" s="67"/>
      <c r="C153" s="92" t="s">
        <v>862</v>
      </c>
      <c r="D153" s="44"/>
      <c r="E153" s="44"/>
      <c r="F153" s="93" t="s">
        <v>914</v>
      </c>
      <c r="G153" s="44"/>
      <c r="H153" s="92" t="s">
        <v>975</v>
      </c>
      <c r="I153" s="92" t="s">
        <v>916</v>
      </c>
      <c r="J153" s="92" t="s">
        <v>965</v>
      </c>
      <c r="K153" s="88"/>
    </row>
    <row r="154" spans="2:11" customFormat="1" ht="15" customHeight="1">
      <c r="B154" s="67"/>
      <c r="C154" s="92" t="s">
        <v>919</v>
      </c>
      <c r="D154" s="44"/>
      <c r="E154" s="44"/>
      <c r="F154" s="93" t="s">
        <v>920</v>
      </c>
      <c r="G154" s="44"/>
      <c r="H154" s="92" t="s">
        <v>954</v>
      </c>
      <c r="I154" s="92" t="s">
        <v>916</v>
      </c>
      <c r="J154" s="92">
        <v>50</v>
      </c>
      <c r="K154" s="88"/>
    </row>
    <row r="155" spans="2:11" customFormat="1" ht="15" customHeight="1">
      <c r="B155" s="67"/>
      <c r="C155" s="92" t="s">
        <v>922</v>
      </c>
      <c r="D155" s="44"/>
      <c r="E155" s="44"/>
      <c r="F155" s="93" t="s">
        <v>914</v>
      </c>
      <c r="G155" s="44"/>
      <c r="H155" s="92" t="s">
        <v>954</v>
      </c>
      <c r="I155" s="92" t="s">
        <v>924</v>
      </c>
      <c r="J155" s="92"/>
      <c r="K155" s="88"/>
    </row>
    <row r="156" spans="2:11" customFormat="1" ht="15" customHeight="1">
      <c r="B156" s="67"/>
      <c r="C156" s="92" t="s">
        <v>933</v>
      </c>
      <c r="D156" s="44"/>
      <c r="E156" s="44"/>
      <c r="F156" s="93" t="s">
        <v>920</v>
      </c>
      <c r="G156" s="44"/>
      <c r="H156" s="92" t="s">
        <v>954</v>
      </c>
      <c r="I156" s="92" t="s">
        <v>916</v>
      </c>
      <c r="J156" s="92">
        <v>50</v>
      </c>
      <c r="K156" s="88"/>
    </row>
    <row r="157" spans="2:11" customFormat="1" ht="15" customHeight="1">
      <c r="B157" s="67"/>
      <c r="C157" s="92" t="s">
        <v>941</v>
      </c>
      <c r="D157" s="44"/>
      <c r="E157" s="44"/>
      <c r="F157" s="93" t="s">
        <v>920</v>
      </c>
      <c r="G157" s="44"/>
      <c r="H157" s="92" t="s">
        <v>954</v>
      </c>
      <c r="I157" s="92" t="s">
        <v>916</v>
      </c>
      <c r="J157" s="92">
        <v>50</v>
      </c>
      <c r="K157" s="88"/>
    </row>
    <row r="158" spans="2:11" customFormat="1" ht="15" customHeight="1">
      <c r="B158" s="67"/>
      <c r="C158" s="92" t="s">
        <v>939</v>
      </c>
      <c r="D158" s="44"/>
      <c r="E158" s="44"/>
      <c r="F158" s="93" t="s">
        <v>920</v>
      </c>
      <c r="G158" s="44"/>
      <c r="H158" s="92" t="s">
        <v>954</v>
      </c>
      <c r="I158" s="92" t="s">
        <v>916</v>
      </c>
      <c r="J158" s="92">
        <v>50</v>
      </c>
      <c r="K158" s="88"/>
    </row>
    <row r="159" spans="2:11" customFormat="1" ht="15" customHeight="1">
      <c r="B159" s="67"/>
      <c r="C159" s="92" t="s">
        <v>146</v>
      </c>
      <c r="D159" s="44"/>
      <c r="E159" s="44"/>
      <c r="F159" s="93" t="s">
        <v>914</v>
      </c>
      <c r="G159" s="44"/>
      <c r="H159" s="92" t="s">
        <v>976</v>
      </c>
      <c r="I159" s="92" t="s">
        <v>916</v>
      </c>
      <c r="J159" s="92" t="s">
        <v>977</v>
      </c>
      <c r="K159" s="88"/>
    </row>
    <row r="160" spans="2:11" customFormat="1" ht="15" customHeight="1">
      <c r="B160" s="67"/>
      <c r="C160" s="92" t="s">
        <v>978</v>
      </c>
      <c r="D160" s="44"/>
      <c r="E160" s="44"/>
      <c r="F160" s="93" t="s">
        <v>914</v>
      </c>
      <c r="G160" s="44"/>
      <c r="H160" s="92" t="s">
        <v>979</v>
      </c>
      <c r="I160" s="92" t="s">
        <v>949</v>
      </c>
      <c r="J160" s="92"/>
      <c r="K160" s="88"/>
    </row>
    <row r="161" spans="2:11" customFormat="1" ht="15" customHeight="1">
      <c r="B161" s="94"/>
      <c r="C161" s="74"/>
      <c r="D161" s="74"/>
      <c r="E161" s="74"/>
      <c r="F161" s="74"/>
      <c r="G161" s="74"/>
      <c r="H161" s="74"/>
      <c r="I161" s="74"/>
      <c r="J161" s="74"/>
      <c r="K161" s="95"/>
    </row>
    <row r="162" spans="2:11" customFormat="1" ht="18.75" customHeight="1">
      <c r="B162" s="76"/>
      <c r="C162" s="86"/>
      <c r="D162" s="86"/>
      <c r="E162" s="86"/>
      <c r="F162" s="96"/>
      <c r="G162" s="86"/>
      <c r="H162" s="86"/>
      <c r="I162" s="86"/>
      <c r="J162" s="86"/>
      <c r="K162" s="76"/>
    </row>
    <row r="163" spans="2:11" customFormat="1" ht="18.75" customHeight="1">
      <c r="B163" s="51"/>
      <c r="C163" s="51"/>
      <c r="D163" s="51"/>
      <c r="E163" s="51"/>
      <c r="F163" s="51"/>
      <c r="G163" s="51"/>
      <c r="H163" s="51"/>
      <c r="I163" s="51"/>
      <c r="J163" s="51"/>
      <c r="K163" s="51"/>
    </row>
    <row r="164" spans="2:11" customFormat="1" ht="7.5" customHeight="1">
      <c r="B164" s="33"/>
      <c r="C164" s="34"/>
      <c r="D164" s="34"/>
      <c r="E164" s="34"/>
      <c r="F164" s="34"/>
      <c r="G164" s="34"/>
      <c r="H164" s="34"/>
      <c r="I164" s="34"/>
      <c r="J164" s="34"/>
      <c r="K164" s="35"/>
    </row>
    <row r="165" spans="2:11" customFormat="1" ht="45" customHeight="1">
      <c r="B165" s="36"/>
      <c r="C165" s="122" t="s">
        <v>980</v>
      </c>
      <c r="D165" s="122"/>
      <c r="E165" s="122"/>
      <c r="F165" s="122"/>
      <c r="G165" s="122"/>
      <c r="H165" s="122"/>
      <c r="I165" s="122"/>
      <c r="J165" s="122"/>
      <c r="K165" s="37"/>
    </row>
    <row r="166" spans="2:11" customFormat="1" ht="17.25" customHeight="1">
      <c r="B166" s="36"/>
      <c r="C166" s="57" t="s">
        <v>908</v>
      </c>
      <c r="D166" s="57"/>
      <c r="E166" s="57"/>
      <c r="F166" s="57" t="s">
        <v>909</v>
      </c>
      <c r="G166" s="97"/>
      <c r="H166" s="98" t="s">
        <v>47</v>
      </c>
      <c r="I166" s="98" t="s">
        <v>50</v>
      </c>
      <c r="J166" s="57" t="s">
        <v>910</v>
      </c>
      <c r="K166" s="37"/>
    </row>
    <row r="167" spans="2:11" customFormat="1" ht="17.25" customHeight="1">
      <c r="B167" s="38"/>
      <c r="C167" s="59" t="s">
        <v>911</v>
      </c>
      <c r="D167" s="59"/>
      <c r="E167" s="59"/>
      <c r="F167" s="60" t="s">
        <v>912</v>
      </c>
      <c r="G167" s="99"/>
      <c r="H167" s="100"/>
      <c r="I167" s="100"/>
      <c r="J167" s="59" t="s">
        <v>913</v>
      </c>
      <c r="K167" s="39"/>
    </row>
    <row r="168" spans="2:11" customFormat="1" ht="5.25" customHeight="1">
      <c r="B168" s="67"/>
      <c r="C168" s="62"/>
      <c r="D168" s="62"/>
      <c r="E168" s="62"/>
      <c r="F168" s="62"/>
      <c r="G168" s="63"/>
      <c r="H168" s="62"/>
      <c r="I168" s="62"/>
      <c r="J168" s="62"/>
      <c r="K168" s="88"/>
    </row>
    <row r="169" spans="2:11" customFormat="1" ht="15" customHeight="1">
      <c r="B169" s="67"/>
      <c r="C169" s="44" t="s">
        <v>917</v>
      </c>
      <c r="D169" s="44"/>
      <c r="E169" s="44"/>
      <c r="F169" s="65" t="s">
        <v>914</v>
      </c>
      <c r="G169" s="44"/>
      <c r="H169" s="44" t="s">
        <v>954</v>
      </c>
      <c r="I169" s="44" t="s">
        <v>916</v>
      </c>
      <c r="J169" s="44">
        <v>120</v>
      </c>
      <c r="K169" s="88"/>
    </row>
    <row r="170" spans="2:11" customFormat="1" ht="15" customHeight="1">
      <c r="B170" s="67"/>
      <c r="C170" s="44" t="s">
        <v>963</v>
      </c>
      <c r="D170" s="44"/>
      <c r="E170" s="44"/>
      <c r="F170" s="65" t="s">
        <v>914</v>
      </c>
      <c r="G170" s="44"/>
      <c r="H170" s="44" t="s">
        <v>964</v>
      </c>
      <c r="I170" s="44" t="s">
        <v>916</v>
      </c>
      <c r="J170" s="44" t="s">
        <v>965</v>
      </c>
      <c r="K170" s="88"/>
    </row>
    <row r="171" spans="2:11" customFormat="1" ht="15" customHeight="1">
      <c r="B171" s="67"/>
      <c r="C171" s="44" t="s">
        <v>862</v>
      </c>
      <c r="D171" s="44"/>
      <c r="E171" s="44"/>
      <c r="F171" s="65" t="s">
        <v>914</v>
      </c>
      <c r="G171" s="44"/>
      <c r="H171" s="44" t="s">
        <v>981</v>
      </c>
      <c r="I171" s="44" t="s">
        <v>916</v>
      </c>
      <c r="J171" s="44" t="s">
        <v>965</v>
      </c>
      <c r="K171" s="88"/>
    </row>
    <row r="172" spans="2:11" customFormat="1" ht="15" customHeight="1">
      <c r="B172" s="67"/>
      <c r="C172" s="44" t="s">
        <v>919</v>
      </c>
      <c r="D172" s="44"/>
      <c r="E172" s="44"/>
      <c r="F172" s="65" t="s">
        <v>920</v>
      </c>
      <c r="G172" s="44"/>
      <c r="H172" s="44" t="s">
        <v>981</v>
      </c>
      <c r="I172" s="44" t="s">
        <v>916</v>
      </c>
      <c r="J172" s="44">
        <v>50</v>
      </c>
      <c r="K172" s="88"/>
    </row>
    <row r="173" spans="2:11" customFormat="1" ht="15" customHeight="1">
      <c r="B173" s="67"/>
      <c r="C173" s="44" t="s">
        <v>922</v>
      </c>
      <c r="D173" s="44"/>
      <c r="E173" s="44"/>
      <c r="F173" s="65" t="s">
        <v>914</v>
      </c>
      <c r="G173" s="44"/>
      <c r="H173" s="44" t="s">
        <v>981</v>
      </c>
      <c r="I173" s="44" t="s">
        <v>924</v>
      </c>
      <c r="J173" s="44"/>
      <c r="K173" s="88"/>
    </row>
    <row r="174" spans="2:11" customFormat="1" ht="15" customHeight="1">
      <c r="B174" s="67"/>
      <c r="C174" s="44" t="s">
        <v>933</v>
      </c>
      <c r="D174" s="44"/>
      <c r="E174" s="44"/>
      <c r="F174" s="65" t="s">
        <v>920</v>
      </c>
      <c r="G174" s="44"/>
      <c r="H174" s="44" t="s">
        <v>981</v>
      </c>
      <c r="I174" s="44" t="s">
        <v>916</v>
      </c>
      <c r="J174" s="44">
        <v>50</v>
      </c>
      <c r="K174" s="88"/>
    </row>
    <row r="175" spans="2:11" customFormat="1" ht="15" customHeight="1">
      <c r="B175" s="67"/>
      <c r="C175" s="44" t="s">
        <v>941</v>
      </c>
      <c r="D175" s="44"/>
      <c r="E175" s="44"/>
      <c r="F175" s="65" t="s">
        <v>920</v>
      </c>
      <c r="G175" s="44"/>
      <c r="H175" s="44" t="s">
        <v>981</v>
      </c>
      <c r="I175" s="44" t="s">
        <v>916</v>
      </c>
      <c r="J175" s="44">
        <v>50</v>
      </c>
      <c r="K175" s="88"/>
    </row>
    <row r="176" spans="2:11" customFormat="1" ht="15" customHeight="1">
      <c r="B176" s="67"/>
      <c r="C176" s="44" t="s">
        <v>939</v>
      </c>
      <c r="D176" s="44"/>
      <c r="E176" s="44"/>
      <c r="F176" s="65" t="s">
        <v>920</v>
      </c>
      <c r="G176" s="44"/>
      <c r="H176" s="44" t="s">
        <v>981</v>
      </c>
      <c r="I176" s="44" t="s">
        <v>916</v>
      </c>
      <c r="J176" s="44">
        <v>50</v>
      </c>
      <c r="K176" s="88"/>
    </row>
    <row r="177" spans="2:11" customFormat="1" ht="15" customHeight="1">
      <c r="B177" s="67"/>
      <c r="C177" s="44" t="s">
        <v>171</v>
      </c>
      <c r="D177" s="44"/>
      <c r="E177" s="44"/>
      <c r="F177" s="65" t="s">
        <v>914</v>
      </c>
      <c r="G177" s="44"/>
      <c r="H177" s="44" t="s">
        <v>982</v>
      </c>
      <c r="I177" s="44" t="s">
        <v>983</v>
      </c>
      <c r="J177" s="44"/>
      <c r="K177" s="88"/>
    </row>
    <row r="178" spans="2:11" customFormat="1" ht="15" customHeight="1">
      <c r="B178" s="67"/>
      <c r="C178" s="44" t="s">
        <v>50</v>
      </c>
      <c r="D178" s="44"/>
      <c r="E178" s="44"/>
      <c r="F178" s="65" t="s">
        <v>914</v>
      </c>
      <c r="G178" s="44"/>
      <c r="H178" s="44" t="s">
        <v>984</v>
      </c>
      <c r="I178" s="44" t="s">
        <v>985</v>
      </c>
      <c r="J178" s="44">
        <v>1</v>
      </c>
      <c r="K178" s="88"/>
    </row>
    <row r="179" spans="2:11" customFormat="1" ht="15" customHeight="1">
      <c r="B179" s="67"/>
      <c r="C179" s="44" t="s">
        <v>46</v>
      </c>
      <c r="D179" s="44"/>
      <c r="E179" s="44"/>
      <c r="F179" s="65" t="s">
        <v>914</v>
      </c>
      <c r="G179" s="44"/>
      <c r="H179" s="44" t="s">
        <v>986</v>
      </c>
      <c r="I179" s="44" t="s">
        <v>916</v>
      </c>
      <c r="J179" s="44">
        <v>20</v>
      </c>
      <c r="K179" s="88"/>
    </row>
    <row r="180" spans="2:11" customFormat="1" ht="15" customHeight="1">
      <c r="B180" s="67"/>
      <c r="C180" s="44" t="s">
        <v>47</v>
      </c>
      <c r="D180" s="44"/>
      <c r="E180" s="44"/>
      <c r="F180" s="65" t="s">
        <v>914</v>
      </c>
      <c r="G180" s="44"/>
      <c r="H180" s="44" t="s">
        <v>987</v>
      </c>
      <c r="I180" s="44" t="s">
        <v>916</v>
      </c>
      <c r="J180" s="44">
        <v>255</v>
      </c>
      <c r="K180" s="88"/>
    </row>
    <row r="181" spans="2:11" customFormat="1" ht="15" customHeight="1">
      <c r="B181" s="67"/>
      <c r="C181" s="44" t="s">
        <v>172</v>
      </c>
      <c r="D181" s="44"/>
      <c r="E181" s="44"/>
      <c r="F181" s="65" t="s">
        <v>914</v>
      </c>
      <c r="G181" s="44"/>
      <c r="H181" s="44" t="s">
        <v>878</v>
      </c>
      <c r="I181" s="44" t="s">
        <v>916</v>
      </c>
      <c r="J181" s="44">
        <v>10</v>
      </c>
      <c r="K181" s="88"/>
    </row>
    <row r="182" spans="2:11" customFormat="1" ht="15" customHeight="1">
      <c r="B182" s="67"/>
      <c r="C182" s="44" t="s">
        <v>173</v>
      </c>
      <c r="D182" s="44"/>
      <c r="E182" s="44"/>
      <c r="F182" s="65" t="s">
        <v>914</v>
      </c>
      <c r="G182" s="44"/>
      <c r="H182" s="44" t="s">
        <v>988</v>
      </c>
      <c r="I182" s="44" t="s">
        <v>949</v>
      </c>
      <c r="J182" s="44"/>
      <c r="K182" s="88"/>
    </row>
    <row r="183" spans="2:11" customFormat="1" ht="15" customHeight="1">
      <c r="B183" s="67"/>
      <c r="C183" s="44" t="s">
        <v>989</v>
      </c>
      <c r="D183" s="44"/>
      <c r="E183" s="44"/>
      <c r="F183" s="65" t="s">
        <v>914</v>
      </c>
      <c r="G183" s="44"/>
      <c r="H183" s="44" t="s">
        <v>990</v>
      </c>
      <c r="I183" s="44" t="s">
        <v>949</v>
      </c>
      <c r="J183" s="44"/>
      <c r="K183" s="88"/>
    </row>
    <row r="184" spans="2:11" customFormat="1" ht="15" customHeight="1">
      <c r="B184" s="67"/>
      <c r="C184" s="44" t="s">
        <v>978</v>
      </c>
      <c r="D184" s="44"/>
      <c r="E184" s="44"/>
      <c r="F184" s="65" t="s">
        <v>914</v>
      </c>
      <c r="G184" s="44"/>
      <c r="H184" s="44" t="s">
        <v>991</v>
      </c>
      <c r="I184" s="44" t="s">
        <v>949</v>
      </c>
      <c r="J184" s="44"/>
      <c r="K184" s="88"/>
    </row>
    <row r="185" spans="2:11" customFormat="1" ht="15" customHeight="1">
      <c r="B185" s="67"/>
      <c r="C185" s="44" t="s">
        <v>175</v>
      </c>
      <c r="D185" s="44"/>
      <c r="E185" s="44"/>
      <c r="F185" s="65" t="s">
        <v>920</v>
      </c>
      <c r="G185" s="44"/>
      <c r="H185" s="44" t="s">
        <v>992</v>
      </c>
      <c r="I185" s="44" t="s">
        <v>916</v>
      </c>
      <c r="J185" s="44">
        <v>50</v>
      </c>
      <c r="K185" s="88"/>
    </row>
    <row r="186" spans="2:11" customFormat="1" ht="15" customHeight="1">
      <c r="B186" s="67"/>
      <c r="C186" s="44" t="s">
        <v>993</v>
      </c>
      <c r="D186" s="44"/>
      <c r="E186" s="44"/>
      <c r="F186" s="65" t="s">
        <v>920</v>
      </c>
      <c r="G186" s="44"/>
      <c r="H186" s="44" t="s">
        <v>994</v>
      </c>
      <c r="I186" s="44" t="s">
        <v>995</v>
      </c>
      <c r="J186" s="44"/>
      <c r="K186" s="88"/>
    </row>
    <row r="187" spans="2:11" customFormat="1" ht="15" customHeight="1">
      <c r="B187" s="67"/>
      <c r="C187" s="44" t="s">
        <v>996</v>
      </c>
      <c r="D187" s="44"/>
      <c r="E187" s="44"/>
      <c r="F187" s="65" t="s">
        <v>920</v>
      </c>
      <c r="G187" s="44"/>
      <c r="H187" s="44" t="s">
        <v>997</v>
      </c>
      <c r="I187" s="44" t="s">
        <v>995</v>
      </c>
      <c r="J187" s="44"/>
      <c r="K187" s="88"/>
    </row>
    <row r="188" spans="2:11" customFormat="1" ht="15" customHeight="1">
      <c r="B188" s="67"/>
      <c r="C188" s="44" t="s">
        <v>998</v>
      </c>
      <c r="D188" s="44"/>
      <c r="E188" s="44"/>
      <c r="F188" s="65" t="s">
        <v>920</v>
      </c>
      <c r="G188" s="44"/>
      <c r="H188" s="44" t="s">
        <v>999</v>
      </c>
      <c r="I188" s="44" t="s">
        <v>995</v>
      </c>
      <c r="J188" s="44"/>
      <c r="K188" s="88"/>
    </row>
    <row r="189" spans="2:11" customFormat="1" ht="15" customHeight="1">
      <c r="B189" s="67"/>
      <c r="C189" s="101" t="s">
        <v>1000</v>
      </c>
      <c r="D189" s="44"/>
      <c r="E189" s="44"/>
      <c r="F189" s="65" t="s">
        <v>920</v>
      </c>
      <c r="G189" s="44"/>
      <c r="H189" s="44" t="s">
        <v>1001</v>
      </c>
      <c r="I189" s="44" t="s">
        <v>1002</v>
      </c>
      <c r="J189" s="102" t="s">
        <v>1003</v>
      </c>
      <c r="K189" s="88"/>
    </row>
    <row r="190" spans="2:11" customFormat="1" ht="15" customHeight="1">
      <c r="B190" s="103"/>
      <c r="C190" s="104" t="s">
        <v>1004</v>
      </c>
      <c r="D190" s="105"/>
      <c r="E190" s="105"/>
      <c r="F190" s="106" t="s">
        <v>920</v>
      </c>
      <c r="G190" s="105"/>
      <c r="H190" s="105" t="s">
        <v>1005</v>
      </c>
      <c r="I190" s="105" t="s">
        <v>1002</v>
      </c>
      <c r="J190" s="107" t="s">
        <v>1003</v>
      </c>
      <c r="K190" s="108"/>
    </row>
    <row r="191" spans="2:11" customFormat="1" ht="15" customHeight="1">
      <c r="B191" s="67"/>
      <c r="C191" s="101" t="s">
        <v>35</v>
      </c>
      <c r="D191" s="44"/>
      <c r="E191" s="44"/>
      <c r="F191" s="65" t="s">
        <v>914</v>
      </c>
      <c r="G191" s="44"/>
      <c r="H191" s="41" t="s">
        <v>1006</v>
      </c>
      <c r="I191" s="44" t="s">
        <v>1007</v>
      </c>
      <c r="J191" s="44"/>
      <c r="K191" s="88"/>
    </row>
    <row r="192" spans="2:11" customFormat="1" ht="15" customHeight="1">
      <c r="B192" s="67"/>
      <c r="C192" s="101" t="s">
        <v>1008</v>
      </c>
      <c r="D192" s="44"/>
      <c r="E192" s="44"/>
      <c r="F192" s="65" t="s">
        <v>914</v>
      </c>
      <c r="G192" s="44"/>
      <c r="H192" s="44" t="s">
        <v>1009</v>
      </c>
      <c r="I192" s="44" t="s">
        <v>949</v>
      </c>
      <c r="J192" s="44"/>
      <c r="K192" s="88"/>
    </row>
    <row r="193" spans="2:11" customFormat="1" ht="15" customHeight="1">
      <c r="B193" s="67"/>
      <c r="C193" s="101" t="s">
        <v>1010</v>
      </c>
      <c r="D193" s="44"/>
      <c r="E193" s="44"/>
      <c r="F193" s="65" t="s">
        <v>914</v>
      </c>
      <c r="G193" s="44"/>
      <c r="H193" s="44" t="s">
        <v>1011</v>
      </c>
      <c r="I193" s="44" t="s">
        <v>949</v>
      </c>
      <c r="J193" s="44"/>
      <c r="K193" s="88"/>
    </row>
    <row r="194" spans="2:11" customFormat="1" ht="15" customHeight="1">
      <c r="B194" s="67"/>
      <c r="C194" s="101" t="s">
        <v>1012</v>
      </c>
      <c r="D194" s="44"/>
      <c r="E194" s="44"/>
      <c r="F194" s="65" t="s">
        <v>920</v>
      </c>
      <c r="G194" s="44"/>
      <c r="H194" s="44" t="s">
        <v>1013</v>
      </c>
      <c r="I194" s="44" t="s">
        <v>949</v>
      </c>
      <c r="J194" s="44"/>
      <c r="K194" s="88"/>
    </row>
    <row r="195" spans="2:11" customFormat="1" ht="15" customHeight="1">
      <c r="B195" s="94"/>
      <c r="C195" s="109"/>
      <c r="D195" s="74"/>
      <c r="E195" s="74"/>
      <c r="F195" s="74"/>
      <c r="G195" s="74"/>
      <c r="H195" s="74"/>
      <c r="I195" s="74"/>
      <c r="J195" s="74"/>
      <c r="K195" s="95"/>
    </row>
    <row r="196" spans="2:11" customFormat="1" ht="18.75" customHeight="1">
      <c r="B196" s="76"/>
      <c r="C196" s="86"/>
      <c r="D196" s="86"/>
      <c r="E196" s="86"/>
      <c r="F196" s="96"/>
      <c r="G196" s="86"/>
      <c r="H196" s="86"/>
      <c r="I196" s="86"/>
      <c r="J196" s="86"/>
      <c r="K196" s="76"/>
    </row>
    <row r="197" spans="2:11" customFormat="1" ht="18.75" customHeight="1">
      <c r="B197" s="76"/>
      <c r="C197" s="86"/>
      <c r="D197" s="86"/>
      <c r="E197" s="86"/>
      <c r="F197" s="96"/>
      <c r="G197" s="86"/>
      <c r="H197" s="86"/>
      <c r="I197" s="86"/>
      <c r="J197" s="86"/>
      <c r="K197" s="76"/>
    </row>
    <row r="198" spans="2:11" customFormat="1" ht="18.75" customHeight="1">
      <c r="B198" s="51"/>
      <c r="C198" s="51"/>
      <c r="D198" s="51"/>
      <c r="E198" s="51"/>
      <c r="F198" s="51"/>
      <c r="G198" s="51"/>
      <c r="H198" s="51"/>
      <c r="I198" s="51"/>
      <c r="J198" s="51"/>
      <c r="K198" s="51"/>
    </row>
    <row r="199" spans="2:11" customFormat="1" ht="12">
      <c r="B199" s="33"/>
      <c r="C199" s="34"/>
      <c r="D199" s="34"/>
      <c r="E199" s="34"/>
      <c r="F199" s="34"/>
      <c r="G199" s="34"/>
      <c r="H199" s="34"/>
      <c r="I199" s="34"/>
      <c r="J199" s="34"/>
      <c r="K199" s="35"/>
    </row>
    <row r="200" spans="2:11" customFormat="1" ht="22.2">
      <c r="B200" s="36"/>
      <c r="C200" s="122" t="s">
        <v>1014</v>
      </c>
      <c r="D200" s="122"/>
      <c r="E200" s="122"/>
      <c r="F200" s="122"/>
      <c r="G200" s="122"/>
      <c r="H200" s="122"/>
      <c r="I200" s="122"/>
      <c r="J200" s="122"/>
      <c r="K200" s="37"/>
    </row>
    <row r="201" spans="2:11" customFormat="1" ht="25.5" customHeight="1">
      <c r="B201" s="36"/>
      <c r="C201" s="110" t="s">
        <v>1015</v>
      </c>
      <c r="D201" s="110"/>
      <c r="E201" s="110"/>
      <c r="F201" s="110" t="s">
        <v>1016</v>
      </c>
      <c r="G201" s="111"/>
      <c r="H201" s="125" t="s">
        <v>1017</v>
      </c>
      <c r="I201" s="125"/>
      <c r="J201" s="125"/>
      <c r="K201" s="37"/>
    </row>
    <row r="202" spans="2:11" customFormat="1" ht="5.25" customHeight="1">
      <c r="B202" s="67"/>
      <c r="C202" s="62"/>
      <c r="D202" s="62"/>
      <c r="E202" s="62"/>
      <c r="F202" s="62"/>
      <c r="G202" s="86"/>
      <c r="H202" s="62"/>
      <c r="I202" s="62"/>
      <c r="J202" s="62"/>
      <c r="K202" s="88"/>
    </row>
    <row r="203" spans="2:11" customFormat="1" ht="15" customHeight="1">
      <c r="B203" s="67"/>
      <c r="C203" s="44" t="s">
        <v>1007</v>
      </c>
      <c r="D203" s="44"/>
      <c r="E203" s="44"/>
      <c r="F203" s="65" t="s">
        <v>36</v>
      </c>
      <c r="G203" s="44"/>
      <c r="H203" s="126" t="s">
        <v>1018</v>
      </c>
      <c r="I203" s="126"/>
      <c r="J203" s="126"/>
      <c r="K203" s="88"/>
    </row>
    <row r="204" spans="2:11" customFormat="1" ht="15" customHeight="1">
      <c r="B204" s="67"/>
      <c r="C204" s="44"/>
      <c r="D204" s="44"/>
      <c r="E204" s="44"/>
      <c r="F204" s="65" t="s">
        <v>37</v>
      </c>
      <c r="G204" s="44"/>
      <c r="H204" s="126" t="s">
        <v>1019</v>
      </c>
      <c r="I204" s="126"/>
      <c r="J204" s="126"/>
      <c r="K204" s="88"/>
    </row>
    <row r="205" spans="2:11" customFormat="1" ht="15" customHeight="1">
      <c r="B205" s="67"/>
      <c r="C205" s="44"/>
      <c r="D205" s="44"/>
      <c r="E205" s="44"/>
      <c r="F205" s="65" t="s">
        <v>40</v>
      </c>
      <c r="G205" s="44"/>
      <c r="H205" s="126" t="s">
        <v>1020</v>
      </c>
      <c r="I205" s="126"/>
      <c r="J205" s="126"/>
      <c r="K205" s="88"/>
    </row>
    <row r="206" spans="2:11" customFormat="1" ht="15" customHeight="1">
      <c r="B206" s="67"/>
      <c r="C206" s="44"/>
      <c r="D206" s="44"/>
      <c r="E206" s="44"/>
      <c r="F206" s="65" t="s">
        <v>38</v>
      </c>
      <c r="G206" s="44"/>
      <c r="H206" s="126" t="s">
        <v>1021</v>
      </c>
      <c r="I206" s="126"/>
      <c r="J206" s="126"/>
      <c r="K206" s="88"/>
    </row>
    <row r="207" spans="2:11" customFormat="1" ht="15" customHeight="1">
      <c r="B207" s="67"/>
      <c r="C207" s="44"/>
      <c r="D207" s="44"/>
      <c r="E207" s="44"/>
      <c r="F207" s="65" t="s">
        <v>39</v>
      </c>
      <c r="G207" s="44"/>
      <c r="H207" s="126" t="s">
        <v>1022</v>
      </c>
      <c r="I207" s="126"/>
      <c r="J207" s="126"/>
      <c r="K207" s="88"/>
    </row>
    <row r="208" spans="2:11" customFormat="1" ht="15" customHeight="1">
      <c r="B208" s="67"/>
      <c r="C208" s="44"/>
      <c r="D208" s="44"/>
      <c r="E208" s="44"/>
      <c r="F208" s="65"/>
      <c r="G208" s="44"/>
      <c r="H208" s="44"/>
      <c r="I208" s="44"/>
      <c r="J208" s="44"/>
      <c r="K208" s="88"/>
    </row>
    <row r="209" spans="2:11" customFormat="1" ht="15" customHeight="1">
      <c r="B209" s="67"/>
      <c r="C209" s="44" t="s">
        <v>961</v>
      </c>
      <c r="D209" s="44"/>
      <c r="E209" s="44"/>
      <c r="F209" s="65" t="s">
        <v>72</v>
      </c>
      <c r="G209" s="44"/>
      <c r="H209" s="126" t="s">
        <v>1023</v>
      </c>
      <c r="I209" s="126"/>
      <c r="J209" s="126"/>
      <c r="K209" s="88"/>
    </row>
    <row r="210" spans="2:11" customFormat="1" ht="15" customHeight="1">
      <c r="B210" s="67"/>
      <c r="C210" s="44"/>
      <c r="D210" s="44"/>
      <c r="E210" s="44"/>
      <c r="F210" s="65" t="s">
        <v>856</v>
      </c>
      <c r="G210" s="44"/>
      <c r="H210" s="126" t="s">
        <v>857</v>
      </c>
      <c r="I210" s="126"/>
      <c r="J210" s="126"/>
      <c r="K210" s="88"/>
    </row>
    <row r="211" spans="2:11" customFormat="1" ht="15" customHeight="1">
      <c r="B211" s="67"/>
      <c r="C211" s="44"/>
      <c r="D211" s="44"/>
      <c r="E211" s="44"/>
      <c r="F211" s="65" t="s">
        <v>854</v>
      </c>
      <c r="G211" s="44"/>
      <c r="H211" s="126" t="s">
        <v>1024</v>
      </c>
      <c r="I211" s="126"/>
      <c r="J211" s="126"/>
      <c r="K211" s="88"/>
    </row>
    <row r="212" spans="2:11" customFormat="1" ht="15" customHeight="1">
      <c r="B212" s="112"/>
      <c r="C212" s="44"/>
      <c r="D212" s="44"/>
      <c r="E212" s="44"/>
      <c r="F212" s="65" t="s">
        <v>858</v>
      </c>
      <c r="G212" s="101"/>
      <c r="H212" s="127" t="s">
        <v>859</v>
      </c>
      <c r="I212" s="127"/>
      <c r="J212" s="127"/>
      <c r="K212" s="113"/>
    </row>
    <row r="213" spans="2:11" customFormat="1" ht="15" customHeight="1">
      <c r="B213" s="112"/>
      <c r="C213" s="44"/>
      <c r="D213" s="44"/>
      <c r="E213" s="44"/>
      <c r="F213" s="65" t="s">
        <v>860</v>
      </c>
      <c r="G213" s="101"/>
      <c r="H213" s="127" t="s">
        <v>1025</v>
      </c>
      <c r="I213" s="127"/>
      <c r="J213" s="127"/>
      <c r="K213" s="113"/>
    </row>
    <row r="214" spans="2:11" customFormat="1" ht="15" customHeight="1">
      <c r="B214" s="112"/>
      <c r="C214" s="44"/>
      <c r="D214" s="44"/>
      <c r="E214" s="44"/>
      <c r="F214" s="65"/>
      <c r="G214" s="101"/>
      <c r="H214" s="92"/>
      <c r="I214" s="92"/>
      <c r="J214" s="92"/>
      <c r="K214" s="113"/>
    </row>
    <row r="215" spans="2:11" customFormat="1" ht="15" customHeight="1">
      <c r="B215" s="112"/>
      <c r="C215" s="44" t="s">
        <v>985</v>
      </c>
      <c r="D215" s="44"/>
      <c r="E215" s="44"/>
      <c r="F215" s="65">
        <v>1</v>
      </c>
      <c r="G215" s="101"/>
      <c r="H215" s="127" t="s">
        <v>1026</v>
      </c>
      <c r="I215" s="127"/>
      <c r="J215" s="127"/>
      <c r="K215" s="113"/>
    </row>
    <row r="216" spans="2:11" customFormat="1" ht="15" customHeight="1">
      <c r="B216" s="112"/>
      <c r="C216" s="44"/>
      <c r="D216" s="44"/>
      <c r="E216" s="44"/>
      <c r="F216" s="65">
        <v>2</v>
      </c>
      <c r="G216" s="101"/>
      <c r="H216" s="127" t="s">
        <v>1027</v>
      </c>
      <c r="I216" s="127"/>
      <c r="J216" s="127"/>
      <c r="K216" s="113"/>
    </row>
    <row r="217" spans="2:11" customFormat="1" ht="15" customHeight="1">
      <c r="B217" s="112"/>
      <c r="C217" s="44"/>
      <c r="D217" s="44"/>
      <c r="E217" s="44"/>
      <c r="F217" s="65">
        <v>3</v>
      </c>
      <c r="G217" s="101"/>
      <c r="H217" s="127" t="s">
        <v>1028</v>
      </c>
      <c r="I217" s="127"/>
      <c r="J217" s="127"/>
      <c r="K217" s="113"/>
    </row>
    <row r="218" spans="2:11" customFormat="1" ht="15" customHeight="1">
      <c r="B218" s="112"/>
      <c r="C218" s="44"/>
      <c r="D218" s="44"/>
      <c r="E218" s="44"/>
      <c r="F218" s="65">
        <v>4</v>
      </c>
      <c r="G218" s="101"/>
      <c r="H218" s="127" t="s">
        <v>1029</v>
      </c>
      <c r="I218" s="127"/>
      <c r="J218" s="127"/>
      <c r="K218" s="113"/>
    </row>
    <row r="219" spans="2:11" customFormat="1" ht="12.75" customHeight="1">
      <c r="B219" s="114"/>
      <c r="C219" s="115"/>
      <c r="D219" s="115"/>
      <c r="E219" s="115"/>
      <c r="F219" s="115"/>
      <c r="G219" s="115"/>
      <c r="H219" s="115"/>
      <c r="I219" s="115"/>
      <c r="J219" s="115"/>
      <c r="K219" s="116"/>
    </row>
  </sheetData>
  <sheetProtection algorithmName="SHA-512" hashValue="oSEu2fwPIqtWYtcWZvBtwWZZCy64lbWod0sLm+EuDg+vm2YV/vcc3Q0aD/fk9UQTeJbCg7HJ35ZuOSIUmoRr9A==" saltValue="hPomtCEQVUmClwjkw1KUGw==" spinCount="100000" sheet="1" formatCells="0" formatColumns="0" formatRows="0" insertColumns="0" insertRows="0" insertHyperlinks="0" deleteColumns="0" deleteRows="0" sort="0" autoFilter="0" pivotTables="0"/>
  <mergeCells count="77">
    <mergeCell ref="H217:J217"/>
    <mergeCell ref="H218:J218"/>
    <mergeCell ref="H216:J216"/>
    <mergeCell ref="H213:J213"/>
    <mergeCell ref="H212:J212"/>
    <mergeCell ref="H206:J206"/>
    <mergeCell ref="H207:J207"/>
    <mergeCell ref="H209:J209"/>
    <mergeCell ref="H211:J211"/>
    <mergeCell ref="H215:J215"/>
    <mergeCell ref="H210:J210"/>
    <mergeCell ref="C200:J200"/>
    <mergeCell ref="H201:J201"/>
    <mergeCell ref="H203:J203"/>
    <mergeCell ref="H204:J204"/>
    <mergeCell ref="H205:J205"/>
    <mergeCell ref="C75:J75"/>
    <mergeCell ref="C102:J102"/>
    <mergeCell ref="C122:J122"/>
    <mergeCell ref="C147:J147"/>
    <mergeCell ref="C165:J165"/>
    <mergeCell ref="D66:J66"/>
    <mergeCell ref="D67:J67"/>
    <mergeCell ref="D68:J68"/>
    <mergeCell ref="D69:J69"/>
    <mergeCell ref="D70:J70"/>
    <mergeCell ref="D60:J60"/>
    <mergeCell ref="D61:J61"/>
    <mergeCell ref="D62:J62"/>
    <mergeCell ref="D63:J63"/>
    <mergeCell ref="D65:J65"/>
    <mergeCell ref="C54:J54"/>
    <mergeCell ref="C55:J55"/>
    <mergeCell ref="C57:J57"/>
    <mergeCell ref="D58:J58"/>
    <mergeCell ref="D59:J59"/>
    <mergeCell ref="F23:J23"/>
    <mergeCell ref="C25:J25"/>
    <mergeCell ref="C26:J26"/>
    <mergeCell ref="D27:J27"/>
    <mergeCell ref="D28:J28"/>
    <mergeCell ref="C52:J52"/>
    <mergeCell ref="C3:J3"/>
    <mergeCell ref="C4:J4"/>
    <mergeCell ref="C6:J6"/>
    <mergeCell ref="C7:J7"/>
    <mergeCell ref="C9:J9"/>
    <mergeCell ref="D10:J10"/>
    <mergeCell ref="D11:J11"/>
    <mergeCell ref="D15:J15"/>
    <mergeCell ref="D16:J16"/>
    <mergeCell ref="D17:J17"/>
    <mergeCell ref="F18:J18"/>
    <mergeCell ref="F19:J19"/>
    <mergeCell ref="F20:J20"/>
    <mergeCell ref="F21:J21"/>
    <mergeCell ref="F22:J22"/>
    <mergeCell ref="D47:J47"/>
    <mergeCell ref="E48:J48"/>
    <mergeCell ref="E49:J49"/>
    <mergeCell ref="E50:J50"/>
    <mergeCell ref="D51:J51"/>
    <mergeCell ref="G41:J41"/>
    <mergeCell ref="G42:J42"/>
    <mergeCell ref="G43:J43"/>
    <mergeCell ref="G44:J44"/>
    <mergeCell ref="G45:J45"/>
    <mergeCell ref="G36:J36"/>
    <mergeCell ref="G37:J37"/>
    <mergeCell ref="G38:J38"/>
    <mergeCell ref="G39:J39"/>
    <mergeCell ref="G40:J40"/>
    <mergeCell ref="D30:J30"/>
    <mergeCell ref="D31:J31"/>
    <mergeCell ref="D33:J33"/>
    <mergeCell ref="D34:J34"/>
    <mergeCell ref="D35:J35"/>
  </mergeCells>
  <pageMargins left="0.59027779999999996" right="0.59027779999999996" top="0.59027779999999996" bottom="0.59027779999999996" header="0" footer="0"/>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9</vt:i4>
      </vt:variant>
    </vt:vector>
  </HeadingPairs>
  <TitlesOfParts>
    <vt:vector size="14" baseType="lpstr">
      <vt:lpstr>Rekapitulace stavby</vt:lpstr>
      <vt:lpstr>SO 01 - Rodinný dům</vt:lpstr>
      <vt:lpstr>SO 02 - Bistro a garáž</vt:lpstr>
      <vt:lpstr>Seznam figur</vt:lpstr>
      <vt:lpstr>Pokyny pro vyplnění</vt:lpstr>
      <vt:lpstr>'Rekapitulace stavby'!Názvy_tisku</vt:lpstr>
      <vt:lpstr>'Seznam figur'!Názvy_tisku</vt:lpstr>
      <vt:lpstr>'SO 01 - Rodinný dům'!Názvy_tisku</vt:lpstr>
      <vt:lpstr>'SO 02 - Bistro a garáž'!Názvy_tisku</vt:lpstr>
      <vt:lpstr>'Pokyny pro vyplnění'!Oblast_tisku</vt:lpstr>
      <vt:lpstr>'Rekapitulace stavby'!Oblast_tisku</vt:lpstr>
      <vt:lpstr>'Seznam figur'!Oblast_tisku</vt:lpstr>
      <vt:lpstr>'SO 01 - Rodinný dům'!Oblast_tisku</vt:lpstr>
      <vt:lpstr>'SO 02 - Bistro a garáž'!Oblast_tisku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 SOMMER</dc:creator>
  <cp:lastModifiedBy>Petr Sommer</cp:lastModifiedBy>
  <dcterms:created xsi:type="dcterms:W3CDTF">2025-11-19T11:30:50Z</dcterms:created>
  <dcterms:modified xsi:type="dcterms:W3CDTF">2025-12-01T21:02:22Z</dcterms:modified>
</cp:coreProperties>
</file>